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<sst xmlns="http://schemas.openxmlformats.org/spreadsheetml/2006/main" count="233" uniqueCount="122">
  <si>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</si>
  <si>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</si>
  <si>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</si>
  <si>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</si>
  <si>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</si>
  <si>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</si>
  <si>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</si>
  <si>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</si>
  <si>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</si>
  <si>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</si>
  <si>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</si>
  <si>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</si>
  <si>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</si>
  <si>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</si>
  <si>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</si>
  <si>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</si>
  <si>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</si>
  <si>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</si>
  <si>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</si>
  <si>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</si>
  <si>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</si>
  <si>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</si>
  <si>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</si>
  <si>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</si>
  <si>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</si>
  <si>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</si>
  <si>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</si>
  <si>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</si>
  <si>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</si>
  <si>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</si>
  <si>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</si>
  <si>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</si>
  <si>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</si>
  <si>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</si>
  <si>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</si>
  <si>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</si>
  <si>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</si>
  <si>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</si>
  <si>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</si>
  <si>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</si>
  <si>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</si>
  <si>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</si>
  <si>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</si>
  <si>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</si>
  <si>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</si>
  <si>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</si>
  <si>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</si>
  <si>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</si>
  <si>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</si>
  <si>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</si>
  <si>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</si>
  <si>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</si>
  <si>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</si>
  <si>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</si>
  <si>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</si>
  <si>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</si>
  <si>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</si>
  <si>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</si>
  <si>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</si>
  <si>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</si>
  <si>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</si>
  <si>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</si>
  <si>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</si>
  <si>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</si>
  <si>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</si>
  <si>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</si>
  <si>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</si>
  <si>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</si>
  <si>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</si>
  <si>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</si>
  <si>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</si>
  <si>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</si>
  <si>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</si>
  <si>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</si>
  <si>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</si>
  <si>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</si>
  <si>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</si>
  <si>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</si>
  <si>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</si>
  <si>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</si>
  <si>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</si>
  <si>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</si>
  <si>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</si>
  <si>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</si>
  <si>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</si>
  <si>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</si>
  <si>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</si>
  <si>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</si>
  <si>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</si>
  <si>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</si>
  <si>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</si>
  <si>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</si>
  <si>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</si>
  <si>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</si>
  <si>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</si>
  <si>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</si>
  <si>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</si>
  <si>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</si>
  <si>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</si>
  <si>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</si>
  <si>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</si>
  <si>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</si>
  <si>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</si>
  <si>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</si>
  <si>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</si>
  <si>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</si>
  <si>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</si>
  <si>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</si>
  <si>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</si>
  <si>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</si>
  <si>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</si>
  <si>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</si>
  <si>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Wydatki 2014 razem (9+13)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</si>
  <si>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</si>
  <si>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</si>
  <si>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</si>
  <si>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</si>
  <si>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</si>
  <si>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</si>
  <si>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</si>
  <si>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</si>
  <si>
    <t>Zał. Nr 5 do                                                              Uchwały Nr LII/216/2014                                                           Rady Powiatu w Węgorzewie                                              z dnia  26 czerwca 2014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</si>
</sst>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19" xfId="52" applyNumberFormat="1" applyFont="1" applyBorder="1" applyAlignment="1">
      <alignment horizontal="center"/>
      <protection/>
    </xf>
    <xf numFmtId="4" fontId="21" fillId="0" borderId="20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0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4" fontId="26" fillId="0" borderId="20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1" fillId="0" borderId="10" xfId="52" applyFont="1" applyBorder="1" applyAlignment="1">
      <alignment horizontal="center" vertical="center" wrapText="1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5" fillId="0" borderId="10" xfId="52" applyFont="1" applyBorder="1">
      <alignment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5" fillId="0" borderId="22" xfId="52" applyFont="1" applyBorder="1" applyAlignment="1">
      <alignment horizontal="center"/>
      <protection/>
    </xf>
    <xf numFmtId="0" fontId="25" fillId="0" borderId="2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5" fillId="0" borderId="22" xfId="52" applyNumberFormat="1" applyFont="1" applyBorder="1" applyAlignment="1">
      <alignment horizontal="center"/>
      <protection/>
    </xf>
    <xf numFmtId="4" fontId="25" fillId="0" borderId="23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ySplit="9" topLeftCell="BM10" activePane="bottomLeft" state="frozen"/>
      <selection pane="topLeft" activeCell="A1" sqref="A1"/>
      <selection pane="bottomLeft" activeCell="C12" sqref="C12:Q15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6" t="s">
        <v>121</v>
      </c>
      <c r="P1" s="86"/>
      <c r="Q1" s="86"/>
    </row>
    <row r="2" spans="1:17" ht="20.2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ht="11.25">
      <c r="A4" s="81" t="s">
        <v>1</v>
      </c>
      <c r="B4" s="81" t="s">
        <v>2</v>
      </c>
      <c r="C4" s="87" t="s">
        <v>3</v>
      </c>
      <c r="D4" s="87" t="s">
        <v>4</v>
      </c>
      <c r="E4" s="87" t="s">
        <v>5</v>
      </c>
      <c r="F4" s="81" t="s">
        <v>6</v>
      </c>
      <c r="G4" s="81"/>
      <c r="H4" s="81" t="s">
        <v>7</v>
      </c>
      <c r="I4" s="81"/>
      <c r="J4" s="81"/>
      <c r="K4" s="81"/>
      <c r="L4" s="81"/>
      <c r="M4" s="81"/>
      <c r="N4" s="81"/>
      <c r="O4" s="81"/>
      <c r="P4" s="81"/>
      <c r="Q4" s="81"/>
    </row>
    <row r="5" spans="1:17" ht="11.25">
      <c r="A5" s="81"/>
      <c r="B5" s="81"/>
      <c r="C5" s="87"/>
      <c r="D5" s="87"/>
      <c r="E5" s="87"/>
      <c r="F5" s="87" t="s">
        <v>8</v>
      </c>
      <c r="G5" s="87" t="s">
        <v>9</v>
      </c>
      <c r="H5" s="81" t="s">
        <v>29</v>
      </c>
      <c r="I5" s="81"/>
      <c r="J5" s="81"/>
      <c r="K5" s="81"/>
      <c r="L5" s="81"/>
      <c r="M5" s="81"/>
      <c r="N5" s="81"/>
      <c r="O5" s="81"/>
      <c r="P5" s="81"/>
      <c r="Q5" s="81"/>
    </row>
    <row r="6" spans="1:17" ht="11.25">
      <c r="A6" s="81"/>
      <c r="B6" s="81"/>
      <c r="C6" s="87"/>
      <c r="D6" s="87"/>
      <c r="E6" s="87"/>
      <c r="F6" s="87"/>
      <c r="G6" s="87"/>
      <c r="H6" s="87" t="s">
        <v>112</v>
      </c>
      <c r="I6" s="81" t="s">
        <v>11</v>
      </c>
      <c r="J6" s="81"/>
      <c r="K6" s="81"/>
      <c r="L6" s="81"/>
      <c r="M6" s="81"/>
      <c r="N6" s="81"/>
      <c r="O6" s="81"/>
      <c r="P6" s="81"/>
      <c r="Q6" s="81"/>
    </row>
    <row r="7" spans="1:17" ht="11.25">
      <c r="A7" s="81"/>
      <c r="B7" s="81"/>
      <c r="C7" s="87"/>
      <c r="D7" s="87"/>
      <c r="E7" s="87"/>
      <c r="F7" s="87"/>
      <c r="G7" s="87"/>
      <c r="H7" s="87"/>
      <c r="I7" s="81" t="s">
        <v>12</v>
      </c>
      <c r="J7" s="81"/>
      <c r="K7" s="81"/>
      <c r="L7" s="81"/>
      <c r="M7" s="81" t="s">
        <v>9</v>
      </c>
      <c r="N7" s="81"/>
      <c r="O7" s="81"/>
      <c r="P7" s="81"/>
      <c r="Q7" s="81"/>
    </row>
    <row r="8" spans="1:17" ht="11.25">
      <c r="A8" s="81"/>
      <c r="B8" s="81"/>
      <c r="C8" s="87"/>
      <c r="D8" s="87"/>
      <c r="E8" s="87"/>
      <c r="F8" s="87"/>
      <c r="G8" s="87"/>
      <c r="H8" s="87"/>
      <c r="I8" s="87" t="s">
        <v>13</v>
      </c>
      <c r="J8" s="81" t="s">
        <v>14</v>
      </c>
      <c r="K8" s="81"/>
      <c r="L8" s="81"/>
      <c r="M8" s="87" t="s">
        <v>15</v>
      </c>
      <c r="N8" s="87" t="s">
        <v>14</v>
      </c>
      <c r="O8" s="87"/>
      <c r="P8" s="87"/>
      <c r="Q8" s="87"/>
    </row>
    <row r="9" spans="1:17" ht="22.5">
      <c r="A9" s="81"/>
      <c r="B9" s="81"/>
      <c r="C9" s="87"/>
      <c r="D9" s="87"/>
      <c r="E9" s="87"/>
      <c r="F9" s="87"/>
      <c r="G9" s="87"/>
      <c r="H9" s="87"/>
      <c r="I9" s="87"/>
      <c r="J9" s="2" t="s">
        <v>16</v>
      </c>
      <c r="K9" s="2" t="s">
        <v>17</v>
      </c>
      <c r="L9" s="2" t="s">
        <v>18</v>
      </c>
      <c r="M9" s="87"/>
      <c r="N9" s="2" t="s">
        <v>103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94" t="s">
        <v>22</v>
      </c>
      <c r="D11" s="95"/>
      <c r="E11" s="6">
        <f>E16+E28+E37+E46+E55+E67+E79+E91+E102+E114+E128</f>
        <v>3018324.77</v>
      </c>
      <c r="F11" s="6">
        <f>F16+F28+F37+F46+F55+F67+F79+F91+F102+F114+F128</f>
        <v>648681.05</v>
      </c>
      <c r="G11" s="6">
        <f>G16+G28+G37+G46+G55+G67+G79+G91+G102+G114+G128</f>
        <v>2369643.72</v>
      </c>
      <c r="H11" s="6">
        <f>H17+H30</f>
        <v>1594601.44</v>
      </c>
      <c r="I11" s="6">
        <f aca="true" t="shared" si="0" ref="I11:Q11">I17+I30</f>
        <v>506308.72000000003</v>
      </c>
      <c r="J11" s="6">
        <f t="shared" si="0"/>
        <v>0</v>
      </c>
      <c r="K11" s="6">
        <f t="shared" si="0"/>
        <v>0</v>
      </c>
      <c r="L11" s="6">
        <f t="shared" si="0"/>
        <v>506308.72000000003</v>
      </c>
      <c r="M11" s="6">
        <f t="shared" si="0"/>
        <v>1088292.7200000002</v>
      </c>
      <c r="N11" s="6">
        <f t="shared" si="0"/>
        <v>1088292.7200000002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35.25" customHeight="1">
      <c r="A12" s="48">
        <v>1</v>
      </c>
      <c r="B12" s="7" t="s">
        <v>116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2.75" customHeight="1">
      <c r="A13" s="49"/>
      <c r="B13" s="7" t="s">
        <v>117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57" customHeight="1">
      <c r="A14" s="49"/>
      <c r="B14" s="7" t="s">
        <v>118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ht="67.5">
      <c r="A15" s="49"/>
      <c r="B15" s="7" t="s">
        <v>119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7" ht="11.25">
      <c r="A16" s="49"/>
      <c r="B16" s="11" t="s">
        <v>26</v>
      </c>
      <c r="C16" s="12"/>
      <c r="D16" s="13"/>
      <c r="E16" s="14">
        <f>SUM(E17:E23)</f>
        <v>908151.77</v>
      </c>
      <c r="F16" s="14">
        <f aca="true" t="shared" si="1" ref="F16:N16">SUM(F17,F18,F19,F20)</f>
        <v>437463.35000000003</v>
      </c>
      <c r="G16" s="14">
        <f t="shared" si="1"/>
        <v>470688.42000000004</v>
      </c>
      <c r="H16" s="15">
        <f t="shared" si="1"/>
        <v>908151.77</v>
      </c>
      <c r="I16" s="15">
        <f t="shared" si="1"/>
        <v>437463.35000000003</v>
      </c>
      <c r="J16" s="15">
        <f t="shared" si="1"/>
        <v>0</v>
      </c>
      <c r="K16" s="15">
        <f t="shared" si="1"/>
        <v>0</v>
      </c>
      <c r="L16" s="15">
        <f t="shared" si="1"/>
        <v>437463.35000000003</v>
      </c>
      <c r="M16" s="15">
        <f t="shared" si="1"/>
        <v>470688.42000000004</v>
      </c>
      <c r="N16" s="15">
        <f t="shared" si="1"/>
        <v>470688.42000000004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>
      <c r="A17" s="49"/>
      <c r="B17" s="11" t="s">
        <v>115</v>
      </c>
      <c r="C17" s="80"/>
      <c r="D17" s="80" t="s">
        <v>120</v>
      </c>
      <c r="E17" s="14">
        <f>F17+G17</f>
        <v>908151.77</v>
      </c>
      <c r="F17" s="14">
        <f>I17</f>
        <v>437463.35000000003</v>
      </c>
      <c r="G17" s="14">
        <f>M17</f>
        <v>470688.42000000004</v>
      </c>
      <c r="H17" s="16">
        <f>SUM(I17,M17)</f>
        <v>908151.77</v>
      </c>
      <c r="I17" s="16">
        <f>SUM(J17,K17,L17)</f>
        <v>437463.35000000003</v>
      </c>
      <c r="J17" s="16">
        <v>0</v>
      </c>
      <c r="K17" s="16">
        <v>0</v>
      </c>
      <c r="L17" s="16">
        <f>280567.21+156896.14</f>
        <v>437463.35000000003</v>
      </c>
      <c r="M17" s="16">
        <f>SUM(N17,O17,P17,Q17)</f>
        <v>470688.42000000004</v>
      </c>
      <c r="N17" s="16">
        <f>627584.56-156896.14</f>
        <v>470688.42000000004</v>
      </c>
      <c r="O17" s="16">
        <v>0</v>
      </c>
      <c r="P17" s="16">
        <v>0</v>
      </c>
      <c r="Q17" s="16"/>
    </row>
    <row r="18" spans="1:17" ht="11.25" hidden="1">
      <c r="A18" s="49"/>
      <c r="B18" s="11"/>
      <c r="C18" s="91"/>
      <c r="D18" s="91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9"/>
      <c r="B19" s="18"/>
      <c r="C19" s="91"/>
      <c r="D19" s="91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9"/>
      <c r="B20" s="18"/>
      <c r="C20" s="91"/>
      <c r="D20" s="91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9"/>
      <c r="B21" s="18"/>
      <c r="C21" s="91"/>
      <c r="D21" s="91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9"/>
      <c r="B22" s="11"/>
      <c r="C22" s="91"/>
      <c r="D22" s="91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50"/>
      <c r="B23" s="11"/>
      <c r="C23" s="92"/>
      <c r="D23" s="92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1">
        <v>2</v>
      </c>
      <c r="B24" s="7" t="s">
        <v>92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1.25">
      <c r="A25" s="81"/>
      <c r="B25" s="10" t="s">
        <v>42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</row>
    <row r="26" spans="1:17" ht="11.25" customHeight="1">
      <c r="A26" s="81"/>
      <c r="B26" s="7" t="s">
        <v>90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36" customHeight="1">
      <c r="A27" s="81"/>
      <c r="B27" s="7" t="s">
        <v>93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1.25">
      <c r="A28" s="81"/>
      <c r="B28" s="11" t="s">
        <v>26</v>
      </c>
      <c r="C28" s="12"/>
      <c r="D28" s="13"/>
      <c r="E28" s="14">
        <f aca="true" t="shared" si="2" ref="E28:Q28">SUM(E29,E30,E31,E32)</f>
        <v>2110173</v>
      </c>
      <c r="F28" s="14">
        <f t="shared" si="2"/>
        <v>211217.69999999998</v>
      </c>
      <c r="G28" s="14">
        <f t="shared" si="2"/>
        <v>1898955.3</v>
      </c>
      <c r="H28" s="15">
        <f t="shared" si="2"/>
        <v>2110173</v>
      </c>
      <c r="I28" s="15">
        <f t="shared" si="2"/>
        <v>211217.69999999998</v>
      </c>
      <c r="J28" s="15">
        <f t="shared" si="2"/>
        <v>0</v>
      </c>
      <c r="K28" s="15">
        <f t="shared" si="2"/>
        <v>0</v>
      </c>
      <c r="L28" s="15">
        <f t="shared" si="2"/>
        <v>211217.69999999998</v>
      </c>
      <c r="M28" s="15">
        <f t="shared" si="2"/>
        <v>1898955.3</v>
      </c>
      <c r="N28" s="15">
        <f t="shared" si="2"/>
        <v>1898955.3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1"/>
      <c r="B29" s="11" t="s">
        <v>94</v>
      </c>
      <c r="C29" s="77"/>
      <c r="D29" s="80" t="s">
        <v>91</v>
      </c>
      <c r="E29" s="14">
        <f>SUM(F29,G29)</f>
        <v>1423723.33</v>
      </c>
      <c r="F29" s="14">
        <f>I29</f>
        <v>142372.33</v>
      </c>
      <c r="G29" s="14">
        <f>M29</f>
        <v>1281351</v>
      </c>
      <c r="H29" s="16">
        <f>SUM(I29,M29)</f>
        <v>1423723.33</v>
      </c>
      <c r="I29" s="16">
        <f>SUM(J29,K29,L29)</f>
        <v>142372.33</v>
      </c>
      <c r="J29" s="16"/>
      <c r="K29" s="16">
        <v>0</v>
      </c>
      <c r="L29" s="16">
        <f>222320-60649.6-19298.07</f>
        <v>142372.33</v>
      </c>
      <c r="M29" s="16">
        <f>SUM(N29,O29,P29,Q29)</f>
        <v>1281351</v>
      </c>
      <c r="N29" s="16">
        <f>1998876-543842.4-173682.6</f>
        <v>1281351</v>
      </c>
      <c r="O29" s="16">
        <v>0</v>
      </c>
      <c r="P29" s="16">
        <v>0</v>
      </c>
      <c r="Q29" s="16"/>
    </row>
    <row r="30" spans="1:17" ht="26.25" customHeight="1">
      <c r="A30" s="81"/>
      <c r="B30" s="11" t="s">
        <v>113</v>
      </c>
      <c r="C30" s="78"/>
      <c r="D30" s="78"/>
      <c r="E30" s="14">
        <f>SUM(F30,G30)</f>
        <v>686449.67</v>
      </c>
      <c r="F30" s="14">
        <f>I30</f>
        <v>68845.37</v>
      </c>
      <c r="G30" s="14">
        <f>M30</f>
        <v>617604.3</v>
      </c>
      <c r="H30" s="16">
        <f>SUM(I30,M30)</f>
        <v>686449.67</v>
      </c>
      <c r="I30" s="16">
        <f>SUM(J30,K30,L30)</f>
        <v>68845.37</v>
      </c>
      <c r="J30" s="16">
        <v>0</v>
      </c>
      <c r="K30" s="16">
        <v>0</v>
      </c>
      <c r="L30" s="16">
        <f>60649.6+19298.07-11102.3</f>
        <v>68845.37</v>
      </c>
      <c r="M30" s="16">
        <f>SUM(N30,O30,P30,Q30)</f>
        <v>617604.3</v>
      </c>
      <c r="N30" s="16">
        <f>543842.4+173682.6-99920.7</f>
        <v>617604.3</v>
      </c>
      <c r="O30" s="16">
        <v>0</v>
      </c>
      <c r="P30" s="16">
        <v>0</v>
      </c>
      <c r="Q30" s="17"/>
    </row>
    <row r="31" spans="1:17" ht="11.25" hidden="1">
      <c r="A31" s="81"/>
      <c r="B31" s="11"/>
      <c r="C31" s="78"/>
      <c r="D31" s="78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1"/>
      <c r="B32" s="11"/>
      <c r="C32" s="79"/>
      <c r="D32" s="79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1">
        <v>2</v>
      </c>
      <c r="B33" s="7" t="s">
        <v>23</v>
      </c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11.25" hidden="1">
      <c r="A34" s="81"/>
      <c r="B34" s="10" t="s">
        <v>24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6.5" customHeight="1" hidden="1">
      <c r="A35" s="81"/>
      <c r="B35" s="7" t="s">
        <v>25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22.5" hidden="1">
      <c r="A36" s="81"/>
      <c r="B36" s="7" t="s">
        <v>37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1:17" ht="11.25" hidden="1">
      <c r="A37" s="81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1"/>
      <c r="B38" s="11" t="s">
        <v>38</v>
      </c>
      <c r="C38" s="77"/>
      <c r="D38" s="80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1"/>
      <c r="B39" s="11" t="s">
        <v>10</v>
      </c>
      <c r="C39" s="78"/>
      <c r="D39" s="78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1"/>
      <c r="B40" s="11" t="s">
        <v>28</v>
      </c>
      <c r="C40" s="78"/>
      <c r="D40" s="78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1"/>
      <c r="B41" s="11"/>
      <c r="C41" s="79"/>
      <c r="D41" s="79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1">
        <v>3</v>
      </c>
      <c r="B42" s="7" t="s">
        <v>23</v>
      </c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</row>
    <row r="43" spans="1:17" ht="11.25" hidden="1">
      <c r="A43" s="81"/>
      <c r="B43" s="10" t="s">
        <v>39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</row>
    <row r="44" spans="1:17" ht="11.25" hidden="1">
      <c r="A44" s="81"/>
      <c r="B44" s="7" t="s">
        <v>40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22.5" hidden="1">
      <c r="A45" s="81"/>
      <c r="B45" s="7" t="s">
        <v>41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1.25" hidden="1">
      <c r="A46" s="81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1"/>
      <c r="B47" s="11" t="s">
        <v>33</v>
      </c>
      <c r="C47" s="77"/>
      <c r="D47" s="80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1"/>
      <c r="B48" s="11" t="s">
        <v>28</v>
      </c>
      <c r="C48" s="78"/>
      <c r="D48" s="78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1"/>
      <c r="B49" s="11" t="s">
        <v>35</v>
      </c>
      <c r="C49" s="78"/>
      <c r="D49" s="78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1"/>
      <c r="B50" s="11" t="s">
        <v>36</v>
      </c>
      <c r="C50" s="79"/>
      <c r="D50" s="79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8">
        <v>4</v>
      </c>
      <c r="B51" s="7" t="s">
        <v>23</v>
      </c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17" ht="11.25" hidden="1">
      <c r="A52" s="49"/>
      <c r="B52" s="21" t="s">
        <v>42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</row>
    <row r="53" spans="1:17" ht="22.5" hidden="1">
      <c r="A53" s="49"/>
      <c r="B53" s="21" t="s">
        <v>43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33.75" hidden="1">
      <c r="A54" s="49"/>
      <c r="B54" s="21" t="s">
        <v>44</v>
      </c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1.25" hidden="1">
      <c r="A55" s="49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9"/>
      <c r="B56" s="11" t="s">
        <v>33</v>
      </c>
      <c r="C56" s="71"/>
      <c r="D56" s="61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9"/>
      <c r="B57" s="11" t="s">
        <v>45</v>
      </c>
      <c r="C57" s="71"/>
      <c r="D57" s="61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9"/>
      <c r="B58" s="11" t="s">
        <v>46</v>
      </c>
      <c r="C58" s="71"/>
      <c r="D58" s="61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9"/>
      <c r="B59" s="11" t="s">
        <v>35</v>
      </c>
      <c r="C59" s="71"/>
      <c r="D59" s="61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9"/>
      <c r="B60" s="11" t="s">
        <v>36</v>
      </c>
      <c r="C60" s="71"/>
      <c r="D60" s="61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9"/>
      <c r="B61" s="11" t="s">
        <v>34</v>
      </c>
      <c r="C61" s="71"/>
      <c r="D61" s="61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50"/>
      <c r="B62" s="11" t="s">
        <v>27</v>
      </c>
      <c r="C62" s="71"/>
      <c r="D62" s="61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8">
        <v>5</v>
      </c>
      <c r="B63" s="21" t="s">
        <v>47</v>
      </c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1:17" ht="11.25" hidden="1">
      <c r="A64" s="49"/>
      <c r="B64" s="21" t="s">
        <v>48</v>
      </c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/>
    </row>
    <row r="65" spans="1:17" ht="45" hidden="1">
      <c r="A65" s="49"/>
      <c r="B65" s="21" t="s">
        <v>49</v>
      </c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</row>
    <row r="66" spans="1:17" ht="67.5" hidden="1">
      <c r="A66" s="49"/>
      <c r="B66" s="21" t="s">
        <v>50</v>
      </c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</row>
    <row r="67" spans="1:17" ht="11.25" hidden="1">
      <c r="A67" s="49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9"/>
      <c r="B68" s="11" t="s">
        <v>51</v>
      </c>
      <c r="C68" s="71"/>
      <c r="D68" s="61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9"/>
      <c r="B69" s="11" t="s">
        <v>27</v>
      </c>
      <c r="C69" s="71"/>
      <c r="D69" s="61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9"/>
      <c r="B70" s="11" t="s">
        <v>10</v>
      </c>
      <c r="C70" s="71"/>
      <c r="D70" s="61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9"/>
      <c r="B71" s="11" t="s">
        <v>35</v>
      </c>
      <c r="C71" s="71"/>
      <c r="D71" s="61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9"/>
      <c r="B72" s="11" t="s">
        <v>36</v>
      </c>
      <c r="C72" s="71"/>
      <c r="D72" s="61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9"/>
      <c r="B73" s="11" t="s">
        <v>34</v>
      </c>
      <c r="C73" s="71"/>
      <c r="D73" s="61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50"/>
      <c r="B74" s="11" t="s">
        <v>27</v>
      </c>
      <c r="C74" s="71"/>
      <c r="D74" s="61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8">
        <v>7</v>
      </c>
      <c r="B75" s="21" t="s">
        <v>52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 hidden="1">
      <c r="A76" s="49"/>
      <c r="B76" s="11" t="s">
        <v>53</v>
      </c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7"/>
    </row>
    <row r="77" spans="1:17" ht="22.5" hidden="1">
      <c r="A77" s="49"/>
      <c r="B77" s="21" t="s">
        <v>54</v>
      </c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7"/>
    </row>
    <row r="78" spans="1:17" ht="22.5" hidden="1">
      <c r="A78" s="49"/>
      <c r="B78" s="21" t="s">
        <v>55</v>
      </c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0"/>
    </row>
    <row r="79" spans="1:17" ht="11.25" hidden="1">
      <c r="A79" s="49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9"/>
      <c r="B80" s="11" t="s">
        <v>56</v>
      </c>
      <c r="C80" s="71"/>
      <c r="D80" s="61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9"/>
      <c r="B81" s="11" t="s">
        <v>10</v>
      </c>
      <c r="C81" s="71"/>
      <c r="D81" s="61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9"/>
      <c r="B82" s="11" t="s">
        <v>28</v>
      </c>
      <c r="C82" s="71"/>
      <c r="D82" s="61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9"/>
      <c r="B83" s="11" t="s">
        <v>35</v>
      </c>
      <c r="C83" s="71"/>
      <c r="D83" s="61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71"/>
      <c r="D84" s="61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71"/>
      <c r="D85" s="61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71"/>
      <c r="D86" s="61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8">
        <v>8</v>
      </c>
      <c r="B87" s="7" t="s">
        <v>23</v>
      </c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  <row r="88" spans="1:17" ht="11.25" hidden="1">
      <c r="A88" s="49"/>
      <c r="B88" s="10" t="s">
        <v>39</v>
      </c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1.25" hidden="1">
      <c r="A89" s="49"/>
      <c r="B89" s="7" t="s">
        <v>40</v>
      </c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22.5" hidden="1">
      <c r="A90" s="49"/>
      <c r="B90" s="7" t="s">
        <v>57</v>
      </c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</row>
    <row r="91" spans="1:17" ht="11.25" hidden="1">
      <c r="A91" s="49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9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9"/>
      <c r="B93" s="11" t="s">
        <v>33</v>
      </c>
      <c r="C93" s="71"/>
      <c r="D93" s="61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9"/>
      <c r="B94" s="11" t="s">
        <v>28</v>
      </c>
      <c r="C94" s="71"/>
      <c r="D94" s="61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9"/>
      <c r="B95" s="11" t="s">
        <v>29</v>
      </c>
      <c r="C95" s="71"/>
      <c r="D95" s="61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9"/>
      <c r="B96" s="11" t="s">
        <v>58</v>
      </c>
      <c r="C96" s="71"/>
      <c r="D96" s="61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71"/>
      <c r="D97" s="61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8">
        <v>6</v>
      </c>
      <c r="B98" s="7" t="s">
        <v>30</v>
      </c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1.25" hidden="1">
      <c r="A99" s="49"/>
      <c r="B99" s="10" t="s">
        <v>31</v>
      </c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ht="22.5" hidden="1">
      <c r="A100" s="49"/>
      <c r="B100" s="7" t="s">
        <v>32</v>
      </c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</row>
    <row r="101" spans="1:17" ht="33.75" hidden="1">
      <c r="A101" s="49"/>
      <c r="B101" s="21" t="s">
        <v>60</v>
      </c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70"/>
    </row>
    <row r="102" spans="1:17" ht="11.25" hidden="1">
      <c r="A102" s="49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9"/>
      <c r="B103" s="11" t="s">
        <v>33</v>
      </c>
      <c r="C103" s="71"/>
      <c r="D103" s="61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9"/>
      <c r="B104" s="11" t="s">
        <v>28</v>
      </c>
      <c r="C104" s="71"/>
      <c r="D104" s="61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9"/>
      <c r="B105" s="11" t="s">
        <v>29</v>
      </c>
      <c r="C105" s="71"/>
      <c r="D105" s="61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9"/>
      <c r="B106" s="11" t="s">
        <v>58</v>
      </c>
      <c r="C106" s="71"/>
      <c r="D106" s="61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71"/>
      <c r="D107" s="61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71"/>
      <c r="D108" s="61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71"/>
      <c r="D109" s="61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8">
        <v>6</v>
      </c>
      <c r="B110" s="21" t="s">
        <v>63</v>
      </c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1.25" hidden="1">
      <c r="A111" s="49"/>
      <c r="B111" s="11" t="s">
        <v>64</v>
      </c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7"/>
    </row>
    <row r="112" spans="1:17" ht="22.5" hidden="1">
      <c r="A112" s="49"/>
      <c r="B112" s="21" t="s">
        <v>65</v>
      </c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</row>
    <row r="113" spans="1:17" ht="33.75" hidden="1">
      <c r="A113" s="49"/>
      <c r="B113" s="21" t="s">
        <v>66</v>
      </c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</row>
    <row r="114" spans="1:17" ht="11.25" hidden="1">
      <c r="A114" s="49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9"/>
      <c r="B115" s="11" t="s">
        <v>67</v>
      </c>
      <c r="C115" s="71">
        <v>36</v>
      </c>
      <c r="D115" s="61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9"/>
      <c r="B116" s="11" t="s">
        <v>45</v>
      </c>
      <c r="C116" s="71"/>
      <c r="D116" s="61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9"/>
      <c r="B117" s="11" t="s">
        <v>46</v>
      </c>
      <c r="C117" s="71"/>
      <c r="D117" s="61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9"/>
      <c r="B118" s="11" t="s">
        <v>35</v>
      </c>
      <c r="C118" s="71"/>
      <c r="D118" s="61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71"/>
      <c r="D119" s="61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71"/>
      <c r="D120" s="61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71"/>
      <c r="D121" s="61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8">
        <v>9</v>
      </c>
      <c r="B124" s="21" t="s">
        <v>63</v>
      </c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1.25" hidden="1">
      <c r="A125" s="49"/>
      <c r="B125" s="11" t="s">
        <v>64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7"/>
    </row>
    <row r="126" spans="1:17" ht="22.5" hidden="1">
      <c r="A126" s="49"/>
      <c r="B126" s="21" t="s">
        <v>65</v>
      </c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7"/>
    </row>
    <row r="127" spans="1:17" ht="33.75" hidden="1">
      <c r="A127" s="49"/>
      <c r="B127" s="21" t="s">
        <v>69</v>
      </c>
      <c r="C127" s="68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70"/>
    </row>
    <row r="128" spans="1:17" ht="11.25" hidden="1">
      <c r="A128" s="49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9"/>
      <c r="B129" s="11" t="s">
        <v>67</v>
      </c>
      <c r="C129" s="71">
        <v>36</v>
      </c>
      <c r="D129" s="61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9"/>
      <c r="B130" s="11" t="s">
        <v>45</v>
      </c>
      <c r="C130" s="71"/>
      <c r="D130" s="61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9"/>
      <c r="B131" s="11" t="s">
        <v>46</v>
      </c>
      <c r="C131" s="71"/>
      <c r="D131" s="61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9"/>
      <c r="B132" s="11" t="s">
        <v>35</v>
      </c>
      <c r="C132" s="71"/>
      <c r="D132" s="61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71"/>
      <c r="D133" s="61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71"/>
      <c r="D134" s="61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71"/>
      <c r="D135" s="61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101" t="s">
        <v>22</v>
      </c>
      <c r="D136" s="102"/>
      <c r="E136" s="6">
        <f>E141+E174+E163+E196+E185+E152+E207+E218</f>
        <v>1875479.88</v>
      </c>
      <c r="F136" s="6">
        <f>F141+F174+F163+F196+F185+F152+F207+F218</f>
        <v>252744.47999999998</v>
      </c>
      <c r="G136" s="6">
        <f>G141+G174+G163+G196+G185+G152+G207+G218</f>
        <v>1622735.4</v>
      </c>
      <c r="H136" s="6">
        <f>H187+H198+H209+H220</f>
        <v>1221741.88</v>
      </c>
      <c r="I136" s="6">
        <f aca="true" t="shared" si="12" ref="I136:Q136">I187+I198+I209+I220</f>
        <v>168063.97999999998</v>
      </c>
      <c r="J136" s="6">
        <f t="shared" si="12"/>
        <v>0</v>
      </c>
      <c r="K136" s="6">
        <f t="shared" si="12"/>
        <v>0</v>
      </c>
      <c r="L136" s="6">
        <f t="shared" si="12"/>
        <v>168063.97999999998</v>
      </c>
      <c r="M136" s="6">
        <f t="shared" si="12"/>
        <v>1053677.9</v>
      </c>
      <c r="N136" s="6">
        <f t="shared" si="12"/>
        <v>1053677.9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82" t="s">
        <v>73</v>
      </c>
      <c r="B137" s="33" t="s">
        <v>74</v>
      </c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46"/>
    </row>
    <row r="138" spans="1:17" s="34" customFormat="1" ht="22.5" hidden="1">
      <c r="A138" s="83"/>
      <c r="B138" s="33" t="s">
        <v>75</v>
      </c>
      <c r="C138" s="47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5"/>
    </row>
    <row r="139" spans="1:17" s="34" customFormat="1" ht="33.75" hidden="1">
      <c r="A139" s="83"/>
      <c r="B139" s="33" t="s">
        <v>76</v>
      </c>
      <c r="C139" s="47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5"/>
    </row>
    <row r="140" spans="1:17" s="34" customFormat="1" ht="33.75" hidden="1">
      <c r="A140" s="83"/>
      <c r="B140" s="33" t="s">
        <v>77</v>
      </c>
      <c r="C140" s="74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6"/>
    </row>
    <row r="141" spans="1:17" s="34" customFormat="1" ht="11.25" hidden="1">
      <c r="A141" s="83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83"/>
      <c r="B142" s="35" t="s">
        <v>67</v>
      </c>
      <c r="C142" s="88"/>
      <c r="D142" s="89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83"/>
      <c r="B143" s="35" t="s">
        <v>45</v>
      </c>
      <c r="C143" s="88"/>
      <c r="D143" s="89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83"/>
      <c r="B144" s="35" t="s">
        <v>46</v>
      </c>
      <c r="C144" s="88"/>
      <c r="D144" s="89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83"/>
      <c r="B145" s="35" t="s">
        <v>35</v>
      </c>
      <c r="C145" s="88"/>
      <c r="D145" s="89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83"/>
      <c r="B146" s="35" t="s">
        <v>36</v>
      </c>
      <c r="C146" s="88"/>
      <c r="D146" s="89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84"/>
      <c r="B147" s="35" t="s">
        <v>34</v>
      </c>
      <c r="C147" s="88"/>
      <c r="D147" s="89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8">
        <v>1</v>
      </c>
      <c r="B148" s="21" t="s">
        <v>79</v>
      </c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ht="14.25" customHeight="1" hidden="1">
      <c r="A149" s="49"/>
      <c r="B149" s="21" t="s">
        <v>80</v>
      </c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</row>
    <row r="150" spans="1:17" ht="23.25" customHeight="1" hidden="1">
      <c r="A150" s="49"/>
      <c r="B150" s="21" t="s">
        <v>81</v>
      </c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6"/>
    </row>
    <row r="151" spans="1:17" ht="11.25" hidden="1">
      <c r="A151" s="49"/>
      <c r="B151" s="21" t="s">
        <v>82</v>
      </c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1.25" hidden="1">
      <c r="A152" s="49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9"/>
      <c r="B153" s="11" t="s">
        <v>83</v>
      </c>
      <c r="C153" s="60"/>
      <c r="D153" s="85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9"/>
      <c r="B154" s="11" t="s">
        <v>27</v>
      </c>
      <c r="C154" s="60"/>
      <c r="D154" s="85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9"/>
      <c r="B155" s="11" t="s">
        <v>27</v>
      </c>
      <c r="C155" s="60"/>
      <c r="D155" s="85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9"/>
      <c r="B156" s="11" t="s">
        <v>35</v>
      </c>
      <c r="C156" s="60"/>
      <c r="D156" s="85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9"/>
      <c r="B157" s="11" t="s">
        <v>36</v>
      </c>
      <c r="C157" s="60"/>
      <c r="D157" s="85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50"/>
      <c r="B158" s="11" t="s">
        <v>34</v>
      </c>
      <c r="C158" s="60"/>
      <c r="D158" s="85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96">
        <v>2</v>
      </c>
      <c r="B159" s="21" t="s">
        <v>79</v>
      </c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5.75" customHeight="1" hidden="1">
      <c r="A160" s="97"/>
      <c r="B160" s="21" t="s">
        <v>80</v>
      </c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6"/>
    </row>
    <row r="161" spans="1:17" ht="23.25" customHeight="1" hidden="1">
      <c r="A161" s="97"/>
      <c r="B161" s="21" t="s">
        <v>81</v>
      </c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</row>
    <row r="162" spans="1:17" ht="11.25" hidden="1">
      <c r="A162" s="97"/>
      <c r="B162" s="21" t="s">
        <v>85</v>
      </c>
      <c r="C162" s="57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1.25" hidden="1">
      <c r="A163" s="97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97"/>
      <c r="B164" s="11" t="s">
        <v>83</v>
      </c>
      <c r="C164" s="99"/>
      <c r="D164" s="100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97"/>
      <c r="B165" s="11" t="s">
        <v>27</v>
      </c>
      <c r="C165" s="99"/>
      <c r="D165" s="100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97"/>
      <c r="B166" s="11" t="s">
        <v>27</v>
      </c>
      <c r="C166" s="99"/>
      <c r="D166" s="100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97"/>
      <c r="B167" s="39"/>
      <c r="C167" s="99"/>
      <c r="D167" s="100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97"/>
      <c r="B168" s="39"/>
      <c r="C168" s="99"/>
      <c r="D168" s="100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98"/>
      <c r="B169" s="39"/>
      <c r="C169" s="99"/>
      <c r="D169" s="100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8">
        <v>1</v>
      </c>
      <c r="B170" s="21" t="s">
        <v>79</v>
      </c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3"/>
    </row>
    <row r="171" spans="1:17" ht="24" customHeight="1" hidden="1">
      <c r="A171" s="49"/>
      <c r="B171" s="21" t="s">
        <v>95</v>
      </c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</row>
    <row r="172" spans="1:17" ht="35.25" customHeight="1" hidden="1">
      <c r="A172" s="49"/>
      <c r="B172" s="21" t="s">
        <v>96</v>
      </c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</row>
    <row r="173" spans="1:17" ht="14.25" customHeight="1" hidden="1">
      <c r="A173" s="49"/>
      <c r="B173" s="21" t="s">
        <v>97</v>
      </c>
      <c r="C173" s="57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9"/>
    </row>
    <row r="174" spans="1:17" ht="11.25" hidden="1">
      <c r="A174" s="49"/>
      <c r="B174" s="11" t="s">
        <v>26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9"/>
      <c r="B175" s="11" t="s">
        <v>94</v>
      </c>
      <c r="C175" s="60"/>
      <c r="D175" s="85" t="s">
        <v>87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9"/>
      <c r="B176" s="11" t="s">
        <v>29</v>
      </c>
      <c r="C176" s="60"/>
      <c r="D176" s="85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9"/>
      <c r="B177" s="11"/>
      <c r="C177" s="60"/>
      <c r="D177" s="85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9"/>
      <c r="B178" s="11"/>
      <c r="C178" s="60"/>
      <c r="D178" s="85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9"/>
      <c r="B179" s="11"/>
      <c r="C179" s="60"/>
      <c r="D179" s="85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50"/>
      <c r="B180" s="11"/>
      <c r="C180" s="60"/>
      <c r="D180" s="85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8">
        <v>2</v>
      </c>
      <c r="B181" s="21" t="s">
        <v>79</v>
      </c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3"/>
    </row>
    <row r="182" spans="1:17" ht="11.25">
      <c r="A182" s="49"/>
      <c r="B182" s="21" t="s">
        <v>80</v>
      </c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11.25">
      <c r="A183" s="49"/>
      <c r="B183" s="21" t="s">
        <v>98</v>
      </c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6"/>
    </row>
    <row r="184" spans="1:17" ht="11.25">
      <c r="A184" s="49"/>
      <c r="B184" s="21" t="s">
        <v>99</v>
      </c>
      <c r="C184" s="57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9"/>
    </row>
    <row r="185" spans="1:17" ht="11.25">
      <c r="A185" s="49"/>
      <c r="B185" s="11" t="s">
        <v>26</v>
      </c>
      <c r="C185" s="14"/>
      <c r="D185" s="14"/>
      <c r="E185" s="15">
        <f aca="true" t="shared" si="19" ref="E185:Q185">SUM(E186,E187,E188,E189)</f>
        <v>465907</v>
      </c>
      <c r="F185" s="15">
        <f t="shared" si="19"/>
        <v>54787.95</v>
      </c>
      <c r="G185" s="15">
        <f t="shared" si="19"/>
        <v>411119.05</v>
      </c>
      <c r="H185" s="15">
        <f t="shared" si="19"/>
        <v>181453</v>
      </c>
      <c r="I185" s="15">
        <f t="shared" si="19"/>
        <v>27217.95</v>
      </c>
      <c r="J185" s="15">
        <f t="shared" si="19"/>
        <v>0</v>
      </c>
      <c r="K185" s="15">
        <f t="shared" si="19"/>
        <v>0</v>
      </c>
      <c r="L185" s="15">
        <f t="shared" si="19"/>
        <v>27217.95</v>
      </c>
      <c r="M185" s="15">
        <f t="shared" si="19"/>
        <v>154235.05</v>
      </c>
      <c r="N185" s="15">
        <f t="shared" si="19"/>
        <v>154235.05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9"/>
      <c r="B186" s="11" t="s">
        <v>94</v>
      </c>
      <c r="C186" s="60"/>
      <c r="D186" s="85" t="s">
        <v>102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9"/>
      <c r="B187" s="11" t="s">
        <v>113</v>
      </c>
      <c r="C187" s="60"/>
      <c r="D187" s="85"/>
      <c r="E187" s="14">
        <f>SUM(F187:G187)</f>
        <v>105036</v>
      </c>
      <c r="F187" s="14">
        <f>I187</f>
        <v>15755.400000000001</v>
      </c>
      <c r="G187" s="14">
        <f>M187</f>
        <v>89280.6</v>
      </c>
      <c r="H187" s="15">
        <f>SUM(I187,M187)</f>
        <v>105036</v>
      </c>
      <c r="I187" s="15">
        <f>SUM(J187,K187,L187)</f>
        <v>15755.400000000001</v>
      </c>
      <c r="J187" s="15">
        <v>0</v>
      </c>
      <c r="K187" s="15">
        <v>0</v>
      </c>
      <c r="L187" s="15">
        <f>11028.78+4726.62</f>
        <v>15755.400000000001</v>
      </c>
      <c r="M187" s="15">
        <f>SUM(N187,O187,P187,Q187)</f>
        <v>89280.6</v>
      </c>
      <c r="N187" s="15">
        <f>89280.6</f>
        <v>89280.6</v>
      </c>
      <c r="O187" s="15">
        <v>0</v>
      </c>
      <c r="P187" s="15">
        <v>0</v>
      </c>
      <c r="Q187" s="15"/>
    </row>
    <row r="188" spans="1:17" ht="11.25" hidden="1">
      <c r="A188" s="49"/>
      <c r="B188" s="11">
        <v>2012</v>
      </c>
      <c r="C188" s="60"/>
      <c r="D188" s="85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9"/>
      <c r="B189" s="11"/>
      <c r="C189" s="60"/>
      <c r="D189" s="85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9"/>
      <c r="B190" s="11"/>
      <c r="C190" s="60"/>
      <c r="D190" s="85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50"/>
      <c r="B191" s="11"/>
      <c r="C191" s="60"/>
      <c r="D191" s="85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8">
        <v>3</v>
      </c>
      <c r="B192" s="21" t="s">
        <v>100</v>
      </c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1.25">
      <c r="A193" s="49"/>
      <c r="B193" s="21" t="s">
        <v>88</v>
      </c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1.25">
      <c r="A194" s="49"/>
      <c r="B194" s="21" t="s">
        <v>89</v>
      </c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33.75">
      <c r="A195" s="49"/>
      <c r="B195" s="7" t="s">
        <v>93</v>
      </c>
      <c r="C195" s="57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1.25">
      <c r="A196" s="49"/>
      <c r="B196" s="11" t="s">
        <v>26</v>
      </c>
      <c r="C196" s="14"/>
      <c r="D196" s="14"/>
      <c r="E196" s="15">
        <f aca="true" t="shared" si="20" ref="E196:Q196">SUM(E197,E198,E199,E200)</f>
        <v>269587.88</v>
      </c>
      <c r="F196" s="15">
        <f t="shared" si="20"/>
        <v>26958.78</v>
      </c>
      <c r="G196" s="15">
        <f t="shared" si="20"/>
        <v>242629.09999999998</v>
      </c>
      <c r="H196" s="15">
        <f t="shared" si="20"/>
        <v>380610.88</v>
      </c>
      <c r="I196" s="15">
        <f t="shared" si="20"/>
        <v>38061.08</v>
      </c>
      <c r="J196" s="15">
        <f t="shared" si="20"/>
        <v>0</v>
      </c>
      <c r="K196" s="15">
        <f t="shared" si="20"/>
        <v>0</v>
      </c>
      <c r="L196" s="15">
        <f t="shared" si="20"/>
        <v>38061.08</v>
      </c>
      <c r="M196" s="15">
        <f t="shared" si="20"/>
        <v>342549.8</v>
      </c>
      <c r="N196" s="15">
        <f t="shared" si="20"/>
        <v>342549.8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9"/>
      <c r="B197" s="11" t="s">
        <v>94</v>
      </c>
      <c r="C197" s="60"/>
      <c r="D197" s="85" t="s">
        <v>101</v>
      </c>
      <c r="E197" s="14">
        <f>SUM(F197:G197)</f>
        <v>76665</v>
      </c>
      <c r="F197" s="14">
        <f>I197</f>
        <v>7666.5</v>
      </c>
      <c r="G197" s="14">
        <f>M197</f>
        <v>68998.5</v>
      </c>
      <c r="H197" s="15">
        <f>SUM(I197,M197)</f>
        <v>76665</v>
      </c>
      <c r="I197" s="15">
        <f>SUM(J197,K197,L197)</f>
        <v>7666.5</v>
      </c>
      <c r="J197" s="15">
        <v>0</v>
      </c>
      <c r="K197" s="15">
        <v>0</v>
      </c>
      <c r="L197" s="15">
        <f>10995.64-3329.14</f>
        <v>7666.5</v>
      </c>
      <c r="M197" s="15">
        <f>SUM(N197,O197,P197,Q197)</f>
        <v>68998.5</v>
      </c>
      <c r="N197" s="15">
        <f>139314-40353.2-29962.3</f>
        <v>68998.5</v>
      </c>
      <c r="O197" s="15">
        <v>0</v>
      </c>
      <c r="P197" s="15">
        <v>0</v>
      </c>
      <c r="Q197" s="15"/>
    </row>
    <row r="198" spans="1:17" ht="24.75" customHeight="1">
      <c r="A198" s="49"/>
      <c r="B198" s="11" t="s">
        <v>114</v>
      </c>
      <c r="C198" s="60"/>
      <c r="D198" s="85"/>
      <c r="E198" s="14">
        <f>SUM(F198:G198)</f>
        <v>192922.87999999998</v>
      </c>
      <c r="F198" s="14">
        <f>15963.14+3329.14</f>
        <v>19292.28</v>
      </c>
      <c r="G198" s="14">
        <f>143668.3+29962.3</f>
        <v>173630.59999999998</v>
      </c>
      <c r="H198" s="15">
        <f>SUM(I198,M198)</f>
        <v>303945.88</v>
      </c>
      <c r="I198" s="15">
        <f>SUM(J198,K198,L198)</f>
        <v>30394.579999999998</v>
      </c>
      <c r="J198" s="15">
        <v>0</v>
      </c>
      <c r="K198" s="15">
        <v>0</v>
      </c>
      <c r="L198" s="15">
        <f>19292.28+11102.3</f>
        <v>30394.579999999998</v>
      </c>
      <c r="M198" s="15">
        <f>SUM(N198,O198,P198,Q198)</f>
        <v>273551.3</v>
      </c>
      <c r="N198" s="15">
        <f>173630.6+99920.7</f>
        <v>273551.3</v>
      </c>
      <c r="O198" s="15">
        <v>0</v>
      </c>
      <c r="P198" s="15">
        <v>0</v>
      </c>
      <c r="Q198" s="15"/>
    </row>
    <row r="199" spans="1:17" ht="11.25" hidden="1">
      <c r="A199" s="49"/>
      <c r="B199" s="11"/>
      <c r="C199" s="60"/>
      <c r="D199" s="85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9"/>
      <c r="B200" s="11"/>
      <c r="C200" s="60"/>
      <c r="D200" s="85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9"/>
      <c r="B201" s="11"/>
      <c r="C201" s="60"/>
      <c r="D201" s="85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50"/>
      <c r="B202" s="11"/>
      <c r="C202" s="60"/>
      <c r="D202" s="85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8">
        <v>4</v>
      </c>
      <c r="B203" s="21" t="s">
        <v>79</v>
      </c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3"/>
    </row>
    <row r="204" spans="1:17" ht="22.5">
      <c r="A204" s="49"/>
      <c r="B204" s="21" t="s">
        <v>104</v>
      </c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</row>
    <row r="205" spans="1:17" ht="33.75">
      <c r="A205" s="49"/>
      <c r="B205" s="21" t="s">
        <v>105</v>
      </c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6"/>
    </row>
    <row r="206" spans="1:17" ht="11.25">
      <c r="A206" s="49"/>
      <c r="B206" s="21" t="s">
        <v>106</v>
      </c>
      <c r="C206" s="57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9"/>
    </row>
    <row r="207" spans="1:17" ht="11.25">
      <c r="A207" s="49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76779</v>
      </c>
      <c r="G207" s="15">
        <f t="shared" si="21"/>
        <v>435081</v>
      </c>
      <c r="H207" s="15">
        <f t="shared" si="21"/>
        <v>511860</v>
      </c>
      <c r="I207" s="15">
        <f t="shared" si="21"/>
        <v>76779</v>
      </c>
      <c r="J207" s="15">
        <f t="shared" si="21"/>
        <v>0</v>
      </c>
      <c r="K207" s="15">
        <f t="shared" si="21"/>
        <v>0</v>
      </c>
      <c r="L207" s="15">
        <f t="shared" si="21"/>
        <v>76779</v>
      </c>
      <c r="M207" s="15">
        <f t="shared" si="21"/>
        <v>435081</v>
      </c>
      <c r="N207" s="15">
        <f t="shared" si="21"/>
        <v>435081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9"/>
      <c r="B208" s="11" t="s">
        <v>94</v>
      </c>
      <c r="C208" s="60"/>
      <c r="D208" s="85" t="s">
        <v>107</v>
      </c>
      <c r="E208" s="14">
        <f>SUM(F208:G208)</f>
        <v>12650</v>
      </c>
      <c r="F208" s="14">
        <f>I208</f>
        <v>1897.5</v>
      </c>
      <c r="G208" s="14">
        <f>M208</f>
        <v>10752.5</v>
      </c>
      <c r="H208" s="15">
        <f>SUM(I208,M208)</f>
        <v>12650</v>
      </c>
      <c r="I208" s="15">
        <f>SUM(J208,K208,L208)</f>
        <v>1897.5</v>
      </c>
      <c r="J208" s="15">
        <v>0</v>
      </c>
      <c r="K208" s="15">
        <v>0</v>
      </c>
      <c r="L208" s="15">
        <f>1897.5</f>
        <v>1897.5</v>
      </c>
      <c r="M208" s="15">
        <f>SUM(N208,O208,P208,Q208)</f>
        <v>10752.5</v>
      </c>
      <c r="N208" s="15">
        <f>12650-1897.5</f>
        <v>10752.5</v>
      </c>
      <c r="O208" s="15">
        <v>0</v>
      </c>
      <c r="P208" s="15">
        <v>0</v>
      </c>
      <c r="Q208" s="15"/>
    </row>
    <row r="209" spans="1:17" ht="26.25" customHeight="1">
      <c r="A209" s="49"/>
      <c r="B209" s="11" t="s">
        <v>114</v>
      </c>
      <c r="C209" s="60"/>
      <c r="D209" s="85"/>
      <c r="E209" s="14">
        <f>SUM(F209:G209)</f>
        <v>499210</v>
      </c>
      <c r="F209" s="14">
        <f>I209</f>
        <v>74881.5</v>
      </c>
      <c r="G209" s="14">
        <f>M209</f>
        <v>424328.5</v>
      </c>
      <c r="H209" s="15">
        <f>SUM(I209,M209)</f>
        <v>499210</v>
      </c>
      <c r="I209" s="15">
        <f>SUM(J209,K209,L209)</f>
        <v>74881.5</v>
      </c>
      <c r="J209" s="15">
        <v>0</v>
      </c>
      <c r="K209" s="15">
        <v>0</v>
      </c>
      <c r="L209" s="15">
        <v>74881.5</v>
      </c>
      <c r="M209" s="15">
        <f>SUM(N209,O209,P209,Q209)</f>
        <v>424328.5</v>
      </c>
      <c r="N209" s="15">
        <v>424328.5</v>
      </c>
      <c r="O209" s="15">
        <v>0</v>
      </c>
      <c r="P209" s="15">
        <v>0</v>
      </c>
      <c r="Q209" s="15">
        <v>0</v>
      </c>
    </row>
    <row r="210" spans="1:17" ht="11.25" hidden="1">
      <c r="A210" s="49"/>
      <c r="B210" s="11" t="s">
        <v>10</v>
      </c>
      <c r="C210" s="60"/>
      <c r="D210" s="85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9"/>
      <c r="B211" s="11" t="s">
        <v>35</v>
      </c>
      <c r="C211" s="60"/>
      <c r="D211" s="85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9"/>
      <c r="B212" s="11" t="s">
        <v>36</v>
      </c>
      <c r="C212" s="60"/>
      <c r="D212" s="85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50"/>
      <c r="B213" s="11" t="s">
        <v>34</v>
      </c>
      <c r="C213" s="60"/>
      <c r="D213" s="85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8">
        <v>5</v>
      </c>
      <c r="B214" s="21" t="s">
        <v>79</v>
      </c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3"/>
    </row>
    <row r="215" spans="1:17" ht="11.25">
      <c r="A215" s="49"/>
      <c r="B215" s="21" t="s">
        <v>108</v>
      </c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6"/>
    </row>
    <row r="216" spans="1:17" ht="22.5">
      <c r="A216" s="49"/>
      <c r="B216" s="21" t="s">
        <v>109</v>
      </c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6"/>
    </row>
    <row r="217" spans="1:17" ht="33.75">
      <c r="A217" s="49"/>
      <c r="B217" s="21" t="s">
        <v>110</v>
      </c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9"/>
    </row>
    <row r="218" spans="1:17" ht="11.25">
      <c r="A218" s="49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9"/>
      <c r="B219" s="11" t="s">
        <v>94</v>
      </c>
      <c r="C219" s="60"/>
      <c r="D219" s="61" t="s">
        <v>111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>
      <c r="A220" s="49"/>
      <c r="B220" s="11" t="s">
        <v>114</v>
      </c>
      <c r="C220" s="60"/>
      <c r="D220" s="61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9"/>
      <c r="B221" s="11" t="s">
        <v>58</v>
      </c>
      <c r="C221" s="60"/>
      <c r="D221" s="61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9"/>
      <c r="B222" s="11" t="s">
        <v>35</v>
      </c>
      <c r="C222" s="60"/>
      <c r="D222" s="61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9"/>
      <c r="B223" s="11" t="s">
        <v>36</v>
      </c>
      <c r="C223" s="60"/>
      <c r="D223" s="61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50"/>
      <c r="B224" s="11" t="s">
        <v>34</v>
      </c>
      <c r="C224" s="60"/>
      <c r="D224" s="61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90" t="s">
        <v>26</v>
      </c>
      <c r="B225" s="90"/>
      <c r="C225" s="90"/>
      <c r="D225" s="90"/>
      <c r="E225" s="43">
        <f>E136+E11</f>
        <v>4893804.65</v>
      </c>
      <c r="F225" s="43">
        <f aca="true" t="shared" si="23" ref="F225:Q225">F136+F11</f>
        <v>901425.53</v>
      </c>
      <c r="G225" s="43">
        <f t="shared" si="23"/>
        <v>3992379.12</v>
      </c>
      <c r="H225" s="43">
        <f t="shared" si="23"/>
        <v>2816343.32</v>
      </c>
      <c r="I225" s="43">
        <f t="shared" si="23"/>
        <v>674372.7</v>
      </c>
      <c r="J225" s="43">
        <f t="shared" si="23"/>
        <v>0</v>
      </c>
      <c r="K225" s="43">
        <f t="shared" si="23"/>
        <v>0</v>
      </c>
      <c r="L225" s="43">
        <f t="shared" si="23"/>
        <v>674372.7</v>
      </c>
      <c r="M225" s="43">
        <f t="shared" si="23"/>
        <v>2141970.62</v>
      </c>
      <c r="N225" s="43">
        <f t="shared" si="23"/>
        <v>2141970.62</v>
      </c>
      <c r="O225" s="43">
        <f t="shared" si="23"/>
        <v>0</v>
      </c>
      <c r="P225" s="43">
        <f t="shared" si="23"/>
        <v>0</v>
      </c>
      <c r="Q225" s="43">
        <f t="shared" si="23"/>
        <v>0</v>
      </c>
    </row>
  </sheetData>
  <mergeCells count="99"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2:Q2"/>
    <mergeCell ref="C11:D11"/>
    <mergeCell ref="F5:F9"/>
    <mergeCell ref="G5:G9"/>
    <mergeCell ref="E4:E9"/>
    <mergeCell ref="F4:G4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C170:Q173"/>
    <mergeCell ref="C148:Q151"/>
    <mergeCell ref="A148:A158"/>
    <mergeCell ref="C153:C158"/>
    <mergeCell ref="D153:D158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A203:A213"/>
    <mergeCell ref="C203:Q206"/>
    <mergeCell ref="C208:C213"/>
    <mergeCell ref="D208:D213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C98:Q101"/>
    <mergeCell ref="C103:C109"/>
    <mergeCell ref="D103:D109"/>
    <mergeCell ref="A87:A96"/>
    <mergeCell ref="C87:Q90"/>
    <mergeCell ref="C93:C97"/>
    <mergeCell ref="D93:D97"/>
    <mergeCell ref="C110:Q113"/>
    <mergeCell ref="C115:C121"/>
    <mergeCell ref="D115:D121"/>
    <mergeCell ref="C129:C135"/>
    <mergeCell ref="D129:D135"/>
    <mergeCell ref="A214:A224"/>
    <mergeCell ref="C214:Q217"/>
    <mergeCell ref="C219:C224"/>
    <mergeCell ref="D219:D224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2014-06-18T06:39:49Z</cp:lastPrinted>
  <dcterms:created xsi:type="dcterms:W3CDTF">2013-05-16T12:25:22Z</dcterms:created>
  <dcterms:modified xsi:type="dcterms:W3CDTF">2014-06-27T07:25:17Z</dcterms:modified>
  <cp:category/>
  <cp:version/>
  <cp:contentType/>
  <cp:contentStatus/>
</cp:coreProperties>
</file>