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4700" windowHeight="4875" tabRatio="780" activeTab="1"/>
  </bookViews>
  <sheets>
    <sheet name="Nr 1" sheetId="1" r:id="rId1"/>
    <sheet name="Nr 2" sheetId="2" r:id="rId2"/>
    <sheet name="PINB" sheetId="3" r:id="rId3"/>
    <sheet name="PDS" sheetId="4" r:id="rId4"/>
    <sheet name="PUP" sheetId="5" r:id="rId5"/>
    <sheet name="PCPR" sheetId="6" r:id="rId6"/>
    <sheet name="KPPSP" sheetId="7" r:id="rId7"/>
    <sheet name="LO" sheetId="8" r:id="rId8"/>
    <sheet name="ZSZ" sheetId="9" r:id="rId9"/>
    <sheet name="DPS" sheetId="10" r:id="rId10"/>
    <sheet name="OAO" sheetId="11" r:id="rId11"/>
    <sheet name="PPP" sheetId="12" r:id="rId12"/>
    <sheet name="SOSW" sheetId="13" r:id="rId13"/>
    <sheet name="Starostwo" sheetId="14" r:id="rId14"/>
    <sheet name="styp.uczn." sheetId="15" r:id="rId15"/>
    <sheet name="styp. stud" sheetId="16" r:id="rId16"/>
  </sheets>
  <definedNames>
    <definedName name="_xlnm.Print_Area" localSheetId="0">'Nr 1'!$A$1:$H$177</definedName>
    <definedName name="_xlnm.Print_Area" localSheetId="1">'Nr 2'!$A$1:$H$503</definedName>
  </definedNames>
  <calcPr fullCalcOnLoad="1"/>
</workbook>
</file>

<file path=xl/sharedStrings.xml><?xml version="1.0" encoding="utf-8"?>
<sst xmlns="http://schemas.openxmlformats.org/spreadsheetml/2006/main" count="1877" uniqueCount="262">
  <si>
    <t>Dział</t>
  </si>
  <si>
    <t>Rozdział</t>
  </si>
  <si>
    <t>Paragraf</t>
  </si>
  <si>
    <t>Treść</t>
  </si>
  <si>
    <t>Plan</t>
  </si>
  <si>
    <t>zmiana</t>
  </si>
  <si>
    <t xml:space="preserve">zmiana </t>
  </si>
  <si>
    <t>po</t>
  </si>
  <si>
    <t>2007 r.</t>
  </si>
  <si>
    <t>zmianach</t>
  </si>
  <si>
    <t>a) subwencje i dotacje</t>
  </si>
  <si>
    <t>w tym: subwencje</t>
  </si>
  <si>
    <t>dotacje na zadania zlecone</t>
  </si>
  <si>
    <t>dotacje na zadania własne</t>
  </si>
  <si>
    <t>dotacje na zadania realizowane na podstawie umów i porozumień</t>
  </si>
  <si>
    <t>środki pochodzące z unii i współfinansowanie z budżetu państwa</t>
  </si>
  <si>
    <t>Plan dochodów Powiatu Węgorzewskiego na 2007 rok</t>
  </si>
  <si>
    <t>010</t>
  </si>
  <si>
    <t>Rolnictwo i łowiectwo</t>
  </si>
  <si>
    <t>01005</t>
  </si>
  <si>
    <t>Prace geodezyjne i urządzenia na potrzeby rolnictwa</t>
  </si>
  <si>
    <t>Dotacje celowe otrzymane z budżetu państwa na zadainia bieżące z zakresu administracji rządowej  oraz inne zadania zlecone ustawami realizowane przez powiat</t>
  </si>
  <si>
    <t>020</t>
  </si>
  <si>
    <t>Leśnictwo</t>
  </si>
  <si>
    <t>02001</t>
  </si>
  <si>
    <t>Gospodarka leśna</t>
  </si>
  <si>
    <t>Srodki otrzymane od pozostałych jednostek zaliczanych do sektora finansów publicznych na realizację zadań bieżących jednostek zaliczanych do sektora finansów publicznych</t>
  </si>
  <si>
    <t>600</t>
  </si>
  <si>
    <t>60014</t>
  </si>
  <si>
    <t>Transport i łączność</t>
  </si>
  <si>
    <t>Drogi publiczne powiatowe</t>
  </si>
  <si>
    <t>0690</t>
  </si>
  <si>
    <t>0960</t>
  </si>
  <si>
    <t>0970</t>
  </si>
  <si>
    <t>6298</t>
  </si>
  <si>
    <t>6439</t>
  </si>
  <si>
    <t>6610</t>
  </si>
  <si>
    <t>Wpływy z różnych wypłat</t>
  </si>
  <si>
    <t>Otrzymane spadki, zapisy i darowizny w postaci pieniężnej</t>
  </si>
  <si>
    <t>Wpływy z różnych dochodów</t>
  </si>
  <si>
    <t>Dotacje celowe przekazane z budżetu państwa na realizację inwestycji i zakupów inwestycyjnych własnych powiatu</t>
  </si>
  <si>
    <t>Dotacje celowe przekazane gminie na inwestycje i zakupy inwestycyjne realizowane na podstawieporozumień (umów) między jednostkami samorządu terytorialnego</t>
  </si>
  <si>
    <t>700</t>
  </si>
  <si>
    <t>70005</t>
  </si>
  <si>
    <t>Gospodarka mieszkaniowa</t>
  </si>
  <si>
    <t>Gospodarka gruntami i nieruchomościami</t>
  </si>
  <si>
    <t>Wpływy opłat za zarząd, użytkowanie i użytkowanie wieczyste nieruchomości</t>
  </si>
  <si>
    <t>710</t>
  </si>
  <si>
    <t>71013</t>
  </si>
  <si>
    <t>Działalność ulgowa</t>
  </si>
  <si>
    <t>Prace geodezyjne i kartograficzne (nieinwestycyjne)</t>
  </si>
  <si>
    <t>Opracowania geodezyjne i kartograficzne</t>
  </si>
  <si>
    <t>Nadzór budowlany</t>
  </si>
  <si>
    <t>750</t>
  </si>
  <si>
    <t>Administracja publiczna</t>
  </si>
  <si>
    <t>75011</t>
  </si>
  <si>
    <t>Urzędy wojewódzkie</t>
  </si>
  <si>
    <t>Starostwa Powiatowe</t>
  </si>
  <si>
    <t>Wpływy z opłaty komunikacyjnej</t>
  </si>
  <si>
    <t>Dochody z najmu i dzierżawy składników majatkowych Skarbu Państwa, jednostek samorządu terytorialnego lub innych jednostek zaliczanych do sektora finansów publicznych oraz innych umów o podobnym charakterze</t>
  </si>
  <si>
    <t>Odsetki od nieterminowych wpłat z tytułu podatków i opłat</t>
  </si>
  <si>
    <t>Pozostałe odsetki</t>
  </si>
  <si>
    <t>Dotacja celowa otrzymana przez jednostkę samorządu terytorialnego od innej jednostki samorządu terytorialnego będącej instytucją wdrażającą na inwestycje i zakupy inwestycyjne realizowane na podstawie porozumień (umów)</t>
  </si>
  <si>
    <t>Komisje poborowe</t>
  </si>
  <si>
    <t>Promocja jednostek samorządu terytorialnego</t>
  </si>
  <si>
    <t>Wpływy z różnych rozliczeń</t>
  </si>
  <si>
    <t>754</t>
  </si>
  <si>
    <t>Bezpieczeństwo publiczne i ochrona przeciwpożarowa</t>
  </si>
  <si>
    <t>Komendy powiatowe Państwowej Straży Pożarnej</t>
  </si>
  <si>
    <t>Wpływy ze sprzedaży składników majątkowych</t>
  </si>
  <si>
    <t>Dochody od osób prywatnych, od osób fizycznych i od innych jednostek nieposiadających osobowości prawnej oraz wydatki związane z ich poborem</t>
  </si>
  <si>
    <t>Udziały powiatów w podatkach stanowiących dochód budżetu państwa</t>
  </si>
  <si>
    <t>Podatek dochodowy od osób fizycznych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</si>
  <si>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</si>
  <si>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</si>
  <si>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</si>
  <si>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</si>
  <si>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wyrównanwcza subwencji ogólnej dla powiatów</t>
  </si>
  <si>
    <t>Różne rozliczenia finansowe</t>
  </si>
  <si>
    <t>Część równoważąca subwencji ogólnej dla powiatów</t>
  </si>
  <si>
    <t>Oświata i wychowanie</t>
  </si>
  <si>
    <t>Licea Ogólnokształcące</t>
  </si>
  <si>
    <t>Szkoły Zawodowe</t>
  </si>
  <si>
    <t>Dochody z najmu i dzierżawy składników majątkowych Skarbu Państwa, jednostek samorządu terytorialnego lub innych jednostek zaliczanych do sektora finansów publicznych oraz innych umów o podobnym charakterze</t>
  </si>
  <si>
    <t>Szkolnictwo wyższe</t>
  </si>
  <si>
    <t>Pomoc materialna dla studentów i doktorantów</t>
  </si>
  <si>
    <t>Dotacja celowa otrzymana przez jednostkę samorządu terytorialnego od innej jednostki samorządu terytorialnego będącej instytucją wdrażającą na zadania bieżące realizowane na podstawie porozumień (umów)</t>
  </si>
  <si>
    <t xml:space="preserve"> Razem </t>
  </si>
  <si>
    <t xml:space="preserve"> -      </t>
  </si>
  <si>
    <t>z tego:</t>
  </si>
  <si>
    <t>Ochrona zdrowia</t>
  </si>
  <si>
    <t>Szpitale ogólne</t>
  </si>
  <si>
    <t>Przeciwdziałanie alkoholizmowi</t>
  </si>
  <si>
    <t>Składki na ubezpieczenie zdrowotne oraz świadczenia dla osób nieobjetych obowiązkiem ubezpieczenia zdrowotnego</t>
  </si>
  <si>
    <t xml:space="preserve">Dotacje celowe otrzymane z powiatu na zadania bieżące realizowane na podstawie porozumień (umów) między jednostkami samorządu terytorialnymi </t>
  </si>
  <si>
    <t>Środki na dofinansowanie własnych inwestycji gmin (związków gmin), powiatów (związków powiatów), samorządów województw, pozyskane z innych żródeł</t>
  </si>
  <si>
    <t>Dotacje celowe otrzymane z gminy na inwestycje i zakupy inwestycyjne realizowane na podstawie porozumień (umów) między jednostkami samorządu terytorialnego</t>
  </si>
  <si>
    <t>Pomoc społeczna</t>
  </si>
  <si>
    <t>Placówki opiekuńczo-wychowawcze</t>
  </si>
  <si>
    <t>Domy pomocy społecznej</t>
  </si>
  <si>
    <t>Wpływy z usług</t>
  </si>
  <si>
    <t>Dotacje celowe otrzymane z budżetu państwa na realizację bieżących zadań własnych powiatu</t>
  </si>
  <si>
    <t>Dotacje celowe otrzymane z budżetu państwa na realizację inwestycji i zakupów inwestycyjnych własnych powiatu</t>
  </si>
  <si>
    <t>Ośrodki wsparcia</t>
  </si>
  <si>
    <t>Rodziny zastępcze</t>
  </si>
  <si>
    <t>Powiatowe centra pomocy rodzinie</t>
  </si>
  <si>
    <t>Pozostałe zadania w zakresie polityki społecznej</t>
  </si>
  <si>
    <t>Rehablitacja zdrowotna i społeczna osób niepełnosprawnych</t>
  </si>
  <si>
    <t>Państwowy Fundusz Rehabilitacji Osób Niepełnosprawnych</t>
  </si>
  <si>
    <t>Powiatowe urzędy pracy</t>
  </si>
  <si>
    <t>Dotacje otrzymane z funduszy celowych na realizację zadań bieżących jednostek sektora finansów publicznych</t>
  </si>
  <si>
    <t>Edukacyjna opieka wychowawcza</t>
  </si>
  <si>
    <t>Specjalne ośrodki szkolno-wychowawcze</t>
  </si>
  <si>
    <t>Pomoc materialna dla uczniów</t>
  </si>
  <si>
    <t>Plan na 2007 rok</t>
  </si>
  <si>
    <t>plan po zmianach</t>
  </si>
  <si>
    <t xml:space="preserve">zmiana z </t>
  </si>
  <si>
    <t>Zakup usług pozostałych</t>
  </si>
  <si>
    <t>Wydatki inwestycyjne jednostek budżetowych</t>
  </si>
  <si>
    <t>Zakup materiałów i wyposażenia</t>
  </si>
  <si>
    <t>Zakup usług remontowych</t>
  </si>
  <si>
    <t>Pozostała działalność</t>
  </si>
  <si>
    <t>Różne opłaty i składki</t>
  </si>
  <si>
    <t>Gospodarka guntami i nieruchomościami</t>
  </si>
  <si>
    <t>Zakup energii</t>
  </si>
  <si>
    <t>Działalność usługowa</t>
  </si>
  <si>
    <t>Wynagrodzenia osobowe pracowników</t>
  </si>
  <si>
    <t>Składki na ubezpieczenia społeczne</t>
  </si>
  <si>
    <t>Składki na Fundusz Pracy</t>
  </si>
  <si>
    <t>Różne wydatki na rzecz osób fizycznych</t>
  </si>
  <si>
    <t>Podróże służbowe krajowe</t>
  </si>
  <si>
    <t>Wynagrodzenia bezosobowe</t>
  </si>
  <si>
    <t>Zakup usług zdrowotnych</t>
  </si>
  <si>
    <t>Opłaty z tytułu zakupu usług telekomunikacyjnych telefonii komórkowej</t>
  </si>
  <si>
    <t>Opłaty z tytułu zakupu usług telekomunikacyjnych telefonii stacjonarnej</t>
  </si>
  <si>
    <t>Odpisy na zakładowy fundusz świadczeń socjalnych</t>
  </si>
  <si>
    <t>Zakup akcesoriów komputerowych, w tym programów i licencji</t>
  </si>
  <si>
    <t>Wydatki osobowe niezaliczone do wynagrodzeń</t>
  </si>
  <si>
    <t>Obrona cywilna</t>
  </si>
  <si>
    <t>Obsługa długu publicznego</t>
  </si>
  <si>
    <t>Odsetki i dyskonto od krajowych skarbowych papierów wartościowych oraz od krajowych pożyczek i kredytów</t>
  </si>
  <si>
    <t>Rezerwy ogólne i celowe</t>
  </si>
  <si>
    <t>Rezerwy</t>
  </si>
  <si>
    <t>Zakup pomocy naukowych, dydaktycznych i książek</t>
  </si>
  <si>
    <t>Dotacje celowe przekazane gminie na zadania bieżące realizowane na podstawie porozumień (umów) między jednostkami samorządu terytorialnego</t>
  </si>
  <si>
    <t>Dokształcanie i doskonalenie nauczycieli</t>
  </si>
  <si>
    <t>Świadczenia społeczne</t>
  </si>
  <si>
    <t>Zakup usług przez jednostki samorządu terytorialnego od innych jednostek samorządu terytorialnego</t>
  </si>
  <si>
    <t>Gospodarka komunalna i ochrona środowiska</t>
  </si>
  <si>
    <t>Kultura i ochrona dziedzictwa narodowego</t>
  </si>
  <si>
    <t>Biblioteki</t>
  </si>
  <si>
    <t>Kultura fizyczna i sport</t>
  </si>
  <si>
    <t>Razem</t>
  </si>
  <si>
    <r>
      <t xml:space="preserve">1. Wydatki bieżące, </t>
    </r>
    <r>
      <rPr>
        <sz val="10"/>
        <rFont val="Arial CE"/>
        <family val="2"/>
      </rPr>
      <t>z czego:</t>
    </r>
  </si>
  <si>
    <t>a) wynagrodzenia i pochodne od wynagrodzeń,</t>
  </si>
  <si>
    <t>b) dotacje,</t>
  </si>
  <si>
    <t>c) wydatki na obsługę długu jst,</t>
  </si>
  <si>
    <t>d) wydatki z tytułu poręczeń i gwarancji</t>
  </si>
  <si>
    <t>2. Świadczenia na rzecz osób fizycznych</t>
  </si>
  <si>
    <t>3. Wydatki majątkowe:</t>
  </si>
  <si>
    <t>a) wydatki inwestycyjne,</t>
  </si>
  <si>
    <t>b) inne wydatki majątkowe</t>
  </si>
  <si>
    <t>Ośrodki adopcyjno opiekuńcze</t>
  </si>
  <si>
    <t>Jednostki specjalistycznego poradnictwa, mieszkania chronione i ośrodki interwencji kryzysowej</t>
  </si>
  <si>
    <t xml:space="preserve">Dotacje celowe otrzymane z budżetu państwa na zadania bieżące z zakresu administracji rządowej  oraz inne zadania zlecone ustawami realizowane przez powiat </t>
  </si>
  <si>
    <t>b) pozostałe dochody własne</t>
  </si>
  <si>
    <t>Dotacje celowe otrzymane z budżetu państwa na realizację inwestycji i zakupów inwestycji własnych powiatu</t>
  </si>
  <si>
    <t>Prace geodezyjno-urządzeniowe na potrzeby rolnictwa</t>
  </si>
  <si>
    <t>Nadzór nad gospodarką leśną</t>
  </si>
  <si>
    <t>Dodatkowe wynagrodzenia roczne</t>
  </si>
  <si>
    <t>Wydatki na zakupy inwestycyjne jednostek budżetowych</t>
  </si>
  <si>
    <t>Dotacje celowe przekazane gminie na inwestycje i zakupy inwestycyjne realizowane na podstawie porozumień (umów) między jednostkami samorządu terytorialnego</t>
  </si>
  <si>
    <t>Wynagrodzenia osobowe członków korpusu służby cywilnej</t>
  </si>
  <si>
    <t>Opłaty czynszowe za pomieszczenia biurowe</t>
  </si>
  <si>
    <t>Rady powiatów</t>
  </si>
  <si>
    <t>Podróże służbowe zagraniczne</t>
  </si>
  <si>
    <t>Starostwa powiatowe</t>
  </si>
  <si>
    <t>Zakup usług dostępu do sieci Internet</t>
  </si>
  <si>
    <t>Podatek od nieruchomości</t>
  </si>
  <si>
    <t>Szkolenia pracowników niebędących członkami korpusu służby cywilnej</t>
  </si>
  <si>
    <t>Zakup materiałów papierniczych do sprzętu drukarskiego i urządzeń kserograficznych</t>
  </si>
  <si>
    <t>Dotacje celowe przekazane do samorządu województwa na zadania bieżące realizowane na podstawie porozumień (umów) między jednostkami samorządu terytorialnego</t>
  </si>
  <si>
    <t>Komendy powiatowe policji</t>
  </si>
  <si>
    <t>Wpłaty jednostek na fundusz celowy</t>
  </si>
  <si>
    <t>Wydatki osobowe niezaliczane do uposażeń wypłacane żołnieżom i funkcjonariuszom</t>
  </si>
  <si>
    <t>Dodoatkowe wynagrodzenia roczne</t>
  </si>
  <si>
    <t>Uposażenia żołnierzy zawodowych i nadterminowych oraz funkcjonariuszy</t>
  </si>
  <si>
    <t>Pozostałe należności żołnierzy zawodowych nadterminowych oraz funkcjonariuszy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</si>
  <si>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</si>
  <si>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</si>
  <si>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Równoważniki pieniężne i ekwiwalenty dla żołnierzy i funkcjonariuszy</t>
  </si>
  <si>
    <t>Zakup sprzętu i uzbrojenia</t>
  </si>
  <si>
    <t>Odpłaty na rzecz budżetów jednostek samorządu terytorialnego</t>
  </si>
  <si>
    <t>Obsługa papierów wartościowych, kredytów i pozyczek jednostek samorządu terytorialnego</t>
  </si>
  <si>
    <t>Rozliczenia z tytułu poręczeń i gwarancji udzielonych przez Skarb Państwa lub jednostkę samorządu terytorialnego</t>
  </si>
  <si>
    <t>Wypłaty z tytułu gwarancji i poreczeń</t>
  </si>
  <si>
    <t>Szkoły podstawowe spacjalne</t>
  </si>
  <si>
    <t>Zakup materiałów papierniczych do sprzętu drukarskiego i urzadzeń kserograficznych</t>
  </si>
  <si>
    <t>Gimnazja specjalne</t>
  </si>
  <si>
    <t>Licea ogólnokształcące</t>
  </si>
  <si>
    <t>Dotacja podmiotowa z budżetu dla niepublicznej jednostki systemu oświaty</t>
  </si>
  <si>
    <t>Szkoły zawodowe</t>
  </si>
  <si>
    <t>Szkolenia pracowników niedędących członkami korpusu służy cywilnej</t>
  </si>
  <si>
    <t>Szkoły zawodowe specjalne</t>
  </si>
  <si>
    <t>Stypendia i zasiłki dla studentów</t>
  </si>
  <si>
    <t>Dotacja podmiotowa z budżetu dla samodzielnego publicznego zakładu opieki zdrowotnej utworzonego przez jednostkę samorządu terytorialnego</t>
  </si>
  <si>
    <t>Wydatki inwestycyjne jednostek budzetowych</t>
  </si>
  <si>
    <t>Dotacje celowe z budżetu na finansowanie lub dofinansowanie kosztów realizacji inwestycji i zakupów inwestycyjnych innych jednostek sektora finansów publicznych</t>
  </si>
  <si>
    <t>Składki na ubezpieczenia zdrowotne oraz świadczenia dla osób nieobjętych obowiązkiem ubezpieczenia zdrowotnego</t>
  </si>
  <si>
    <t>Składki na ubezpieczenia zdrowotne</t>
  </si>
  <si>
    <t>Placówki opkiekuńczo-wychowawcze</t>
  </si>
  <si>
    <t>Dotacja podmiotowa z budżetu dla jednostek niezaliczanych do sektora finansów publicznych</t>
  </si>
  <si>
    <t>Zakup  środków żywności</t>
  </si>
  <si>
    <t>Zakup leków i materiałów medycznych</t>
  </si>
  <si>
    <t>Pozostałe podatki na rzecz budżetów jednostek samorządu terytorialnego</t>
  </si>
  <si>
    <t>Szkolenia pracowników nieędących członkami korpusu służby cywilnej</t>
  </si>
  <si>
    <t>Opłaty na rzecz budżetów jednostek samorządu terytorialnego</t>
  </si>
  <si>
    <t>Zakup srodków żywności</t>
  </si>
  <si>
    <t>Ośrodki adopcyjno-opiekuńcze</t>
  </si>
  <si>
    <t>Rehabilitacja zawodowa i społeczna osób niepełnosprawnych</t>
  </si>
  <si>
    <t>Zakup środków żywności</t>
  </si>
  <si>
    <t>Poradnie psychologiczno-pedagogiczne, w tym poragmie specjalistyczne</t>
  </si>
  <si>
    <t>Stypendia dla uczniów</t>
  </si>
  <si>
    <t>Szkolne schroniska młodzieżowe</t>
  </si>
  <si>
    <t>Dotacje celowe przekazane giminie na zadania bieżące realizowane na podstwie porozumień (umów) miedzy jednostkami samorządu terytorialnego</t>
  </si>
  <si>
    <t>Muzea</t>
  </si>
  <si>
    <t>Dotacje celowe przekazane do samorządu województwa na zadania bieżace realizowane na podstawie porozumień (umów) między jednostkami samorządu terytorialnego</t>
  </si>
  <si>
    <t>Zespół Szkół Zawodowych</t>
  </si>
  <si>
    <t>Szkolenia pracowników niebędących członkami korpusu służy cywilnej</t>
  </si>
  <si>
    <t>Poradnie psychologiczno-pedagogiczne, w tym poradnie specjalistyczne</t>
  </si>
  <si>
    <t>Specjalny Ośrodek Szkolno-Wychowawczy</t>
  </si>
  <si>
    <t>Powiatowe Centrum Pomocy Rodzinie</t>
  </si>
  <si>
    <t>Zespół Szkół Ogólnokształcących</t>
  </si>
  <si>
    <t>Poradnia Psychologiczno-Pedagogiczna</t>
  </si>
  <si>
    <t>Powiatowy Urząd Pracy</t>
  </si>
  <si>
    <t>suma zmiany</t>
  </si>
  <si>
    <t>Wydatki na zakupy inwestyczyjne</t>
  </si>
  <si>
    <t>Dotacje celowe otrzymane z budżetu państwa na zadania bieżące realizowane przez powiat na podstawie porozumień z organami administracji rządowej</t>
  </si>
  <si>
    <t>Dotacje otrzymane z funduszy celowych na finansowanie lub dofoinansowanie zakupów inwestycyjnych jednostek sektora finansów publicznych</t>
  </si>
  <si>
    <t>Dotacje celowe otrzymane z budżetu państwa na realizacje biezących zadań własnych powiatu</t>
  </si>
  <si>
    <t>Pozostała dziłalność</t>
  </si>
  <si>
    <t>Środki na dofinansowanie własnych inwestycji gmin (związków gmin), powiatów (związków powiatów), samorządów województw, pozyskane z innych źródeł.</t>
  </si>
  <si>
    <t>winno być</t>
  </si>
  <si>
    <t>jest</t>
  </si>
  <si>
    <t>LO</t>
  </si>
  <si>
    <t>ZSZ</t>
  </si>
  <si>
    <t>Starostwo</t>
  </si>
  <si>
    <t>SOSW</t>
  </si>
  <si>
    <t>Dotychczasowy plan finansowy</t>
  </si>
  <si>
    <t>Poprawny plan finansowy</t>
  </si>
  <si>
    <t>w budżecie razem</t>
  </si>
  <si>
    <t>RÓŻNICA</t>
  </si>
  <si>
    <t>stypendia unijne razem</t>
  </si>
  <si>
    <t>rnica w planie finansowym</t>
  </si>
  <si>
    <t>wydatki poniesione w 2006 r.</t>
  </si>
  <si>
    <t>razem program Unijny</t>
  </si>
  <si>
    <t>różnica w planie finansowym</t>
  </si>
  <si>
    <t>Plan na 08. 10.2007</t>
  </si>
  <si>
    <t>na 8 października</t>
  </si>
  <si>
    <t>Szkoły podstawowe specjalne</t>
  </si>
  <si>
    <t>Plan wg stanu</t>
  </si>
  <si>
    <t>Wpływy z różnych opłat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</si>
</sst>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???"/>
    <numFmt numFmtId="165" formatCode="_-* #,##0\ _z_ł_-;\-* #,##0\ _z_ł_-;_-* &quot;-&quot;??\ _z_ł_-;_-@_-"/>
    <numFmt numFmtId="166" formatCode="?????"/>
    <numFmt numFmtId="167" formatCode="0000"/>
    <numFmt numFmtId="168" formatCode="????"/>
    <numFmt numFmtId="169" formatCode="000"/>
    <numFmt numFmtId="170" formatCode="00000"/>
    <numFmt numFmtId="171" formatCode="#,##0&quot;      &quot;;\-#,##0&quot;      &quot;;&quot; -&quot;#&quot;      &quot;;@\ "/>
    <numFmt numFmtId="172" formatCode="_-* #,##0.0\ _z_ł_-;\-* #,##0.0\ _z_ł_-;_-* &quot;-&quot;??\ _z_ł_-;_-@_-"/>
  </numFmts>
  <fonts count="27">
    <font>
      <sz val="10"/>
      <name val="Arial"/>
      <family val="0"/>
    </font>
    <font>
      <b/>
      <sz val="14"/>
      <name val="Arial CE"/>
      <family val="2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b/>
      <sz val="8.5"/>
      <name val="Arial CE"/>
      <family val="2"/>
    </font>
    <font>
      <sz val="6"/>
      <name val="Arial CE"/>
      <family val="2"/>
    </font>
    <font>
      <b/>
      <sz val="8"/>
      <color indexed="8"/>
      <name val="Arial CE"/>
      <family val="0"/>
    </font>
    <font>
      <b/>
      <sz val="11"/>
      <name val="Arial CE"/>
      <family val="2"/>
    </font>
    <font>
      <sz val="8"/>
      <color indexed="8"/>
      <name val="Arial CE"/>
      <family val="0"/>
    </font>
    <font>
      <sz val="8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8.5"/>
      <name val="Arial"/>
      <family val="2"/>
    </font>
    <font>
      <b/>
      <sz val="11"/>
      <color indexed="8"/>
      <name val="Arial CE"/>
      <family val="2"/>
    </font>
    <font>
      <b/>
      <i/>
      <sz val="10"/>
      <color indexed="8"/>
      <name val="Arial CE"/>
      <family val="2"/>
    </font>
    <font>
      <strike/>
      <sz val="10"/>
      <name val="Arial CE"/>
      <family val="2"/>
    </font>
    <font>
      <sz val="10"/>
      <color indexed="8"/>
      <name val="Arial CE"/>
      <family val="2"/>
    </font>
    <font>
      <b/>
      <sz val="8"/>
      <name val="Arial CE"/>
      <family val="2"/>
    </font>
    <font>
      <b/>
      <sz val="12"/>
      <color indexed="8"/>
      <name val="Arial CE"/>
      <family val="2"/>
    </font>
    <font>
      <sz val="9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CE"/>
      <family val="2"/>
    </font>
  </fonts>
  <fills count="20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13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8"/>
      </right>
      <top>
        <color indexed="63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8"/>
      </left>
      <right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8"/>
      </bottom>
    </border>
    <border>
      <left style="medium"/>
      <right style="thin"/>
      <top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>
        <color indexed="8"/>
      </bottom>
    </border>
    <border>
      <left style="medium"/>
      <right>
        <color indexed="8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 vertical="center"/>
    </xf>
    <xf numFmtId="164" fontId="6" fillId="3" borderId="13" xfId="15" applyNumberFormat="1" applyFont="1" applyFill="1" applyBorder="1" applyAlignment="1">
      <alignment horizontal="center" vertical="center" wrapText="1"/>
    </xf>
    <xf numFmtId="165" fontId="7" fillId="3" borderId="14" xfId="15" applyNumberFormat="1" applyFont="1" applyFill="1" applyBorder="1" applyAlignment="1">
      <alignment horizontal="center" vertical="center"/>
    </xf>
    <xf numFmtId="165" fontId="0" fillId="0" borderId="15" xfId="15" applyNumberFormat="1" applyBorder="1" applyAlignment="1">
      <alignment vertical="center"/>
    </xf>
    <xf numFmtId="165" fontId="7" fillId="3" borderId="16" xfId="15" applyNumberFormat="1" applyFont="1" applyFill="1" applyBorder="1" applyAlignment="1">
      <alignment horizontal="center" vertical="center"/>
    </xf>
    <xf numFmtId="43" fontId="0" fillId="0" borderId="17" xfId="15" applyFill="1" applyBorder="1" applyAlignment="1">
      <alignment horizontal="center" vertical="center" wrapText="1"/>
    </xf>
    <xf numFmtId="165" fontId="0" fillId="4" borderId="18" xfId="15" applyNumberFormat="1" applyFill="1" applyBorder="1" applyAlignment="1">
      <alignment horizontal="center" vertical="center"/>
    </xf>
    <xf numFmtId="165" fontId="0" fillId="4" borderId="19" xfId="15" applyNumberFormat="1" applyFill="1" applyBorder="1" applyAlignment="1">
      <alignment horizontal="center" vertical="center"/>
    </xf>
    <xf numFmtId="43" fontId="0" fillId="0" borderId="20" xfId="15" applyBorder="1" applyAlignment="1">
      <alignment horizontal="center" vertical="center" wrapText="1"/>
    </xf>
    <xf numFmtId="43" fontId="0" fillId="0" borderId="21" xfId="15" applyBorder="1" applyAlignment="1">
      <alignment horizontal="center" vertical="center" wrapText="1"/>
    </xf>
    <xf numFmtId="43" fontId="8" fillId="0" borderId="22" xfId="15" applyFont="1" applyBorder="1" applyAlignment="1">
      <alignment vertical="center" wrapText="1"/>
    </xf>
    <xf numFmtId="165" fontId="0" fillId="0" borderId="18" xfId="15" applyNumberFormat="1" applyBorder="1" applyAlignment="1">
      <alignment horizontal="center" vertical="center"/>
    </xf>
    <xf numFmtId="165" fontId="0" fillId="0" borderId="19" xfId="15" applyNumberFormat="1" applyBorder="1" applyAlignment="1">
      <alignment horizontal="center" vertical="center"/>
    </xf>
    <xf numFmtId="43" fontId="0" fillId="0" borderId="23" xfId="15" applyBorder="1" applyAlignment="1">
      <alignment horizontal="center" vertical="center" wrapText="1"/>
    </xf>
    <xf numFmtId="43" fontId="8" fillId="0" borderId="18" xfId="15" applyFont="1" applyBorder="1" applyAlignment="1">
      <alignment vertical="center" wrapText="1"/>
    </xf>
    <xf numFmtId="43" fontId="8" fillId="0" borderId="24" xfId="15" applyFont="1" applyBorder="1" applyAlignment="1">
      <alignment vertical="center" wrapText="1"/>
    </xf>
    <xf numFmtId="165" fontId="0" fillId="0" borderId="25" xfId="15" applyNumberFormat="1" applyBorder="1" applyAlignment="1">
      <alignment horizontal="center" vertical="center"/>
    </xf>
    <xf numFmtId="165" fontId="7" fillId="3" borderId="18" xfId="15" applyNumberFormat="1" applyFont="1" applyFill="1" applyBorder="1" applyAlignment="1">
      <alignment horizontal="center" vertical="center"/>
    </xf>
    <xf numFmtId="165" fontId="7" fillId="3" borderId="19" xfId="15" applyNumberFormat="1" applyFont="1" applyFill="1" applyBorder="1" applyAlignment="1">
      <alignment horizontal="center" vertical="center"/>
    </xf>
    <xf numFmtId="43" fontId="0" fillId="0" borderId="26" xfId="15" applyBorder="1" applyAlignment="1">
      <alignment horizontal="center" vertical="center" wrapText="1"/>
    </xf>
    <xf numFmtId="166" fontId="8" fillId="4" borderId="15" xfId="15" applyNumberFormat="1" applyFont="1" applyFill="1" applyBorder="1" applyAlignment="1">
      <alignment horizontal="center" vertical="center" wrapText="1"/>
    </xf>
    <xf numFmtId="43" fontId="0" fillId="0" borderId="27" xfId="15" applyBorder="1" applyAlignment="1">
      <alignment horizontal="center" vertical="center" wrapText="1"/>
    </xf>
    <xf numFmtId="43" fontId="0" fillId="0" borderId="28" xfId="15" applyBorder="1" applyAlignment="1">
      <alignment horizontal="center" vertical="center" wrapText="1"/>
    </xf>
    <xf numFmtId="166" fontId="8" fillId="4" borderId="29" xfId="15" applyNumberFormat="1" applyFont="1" applyFill="1" applyBorder="1" applyAlignment="1">
      <alignment horizontal="center" vertical="center" wrapText="1"/>
    </xf>
    <xf numFmtId="43" fontId="8" fillId="0" borderId="30" xfId="15" applyFont="1" applyBorder="1" applyAlignment="1">
      <alignment vertical="center" wrapText="1"/>
    </xf>
    <xf numFmtId="43" fontId="8" fillId="0" borderId="31" xfId="15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43" fontId="0" fillId="0" borderId="32" xfId="15" applyBorder="1" applyAlignment="1">
      <alignment horizontal="center" vertical="center" wrapText="1"/>
    </xf>
    <xf numFmtId="43" fontId="8" fillId="0" borderId="33" xfId="15" applyFont="1" applyBorder="1" applyAlignment="1">
      <alignment vertical="center" wrapText="1"/>
    </xf>
    <xf numFmtId="43" fontId="0" fillId="0" borderId="34" xfId="15" applyBorder="1" applyAlignment="1">
      <alignment horizontal="center" vertical="center" wrapText="1"/>
    </xf>
    <xf numFmtId="43" fontId="0" fillId="0" borderId="0" xfId="15" applyBorder="1" applyAlignment="1">
      <alignment horizontal="center" vertical="center" wrapText="1"/>
    </xf>
    <xf numFmtId="43" fontId="0" fillId="0" borderId="0" xfId="15" applyBorder="1" applyAlignment="1">
      <alignment horizontal="center" vertical="center" wrapText="1"/>
    </xf>
    <xf numFmtId="43" fontId="8" fillId="0" borderId="35" xfId="15" applyFont="1" applyBorder="1" applyAlignment="1">
      <alignment vertical="center" wrapText="1"/>
    </xf>
    <xf numFmtId="43" fontId="0" fillId="0" borderId="0" xfId="15" applyBorder="1" applyAlignment="1">
      <alignment horizontal="center" vertical="center" wrapText="1"/>
    </xf>
    <xf numFmtId="43" fontId="0" fillId="0" borderId="0" xfId="15" applyBorder="1" applyAlignment="1">
      <alignment horizontal="center" vertical="center" wrapText="1"/>
    </xf>
    <xf numFmtId="0" fontId="0" fillId="0" borderId="36" xfId="0" applyBorder="1" applyAlignment="1">
      <alignment/>
    </xf>
    <xf numFmtId="43" fontId="0" fillId="0" borderId="15" xfId="15" applyBorder="1" applyAlignment="1">
      <alignment horizontal="center" vertical="center" wrapText="1"/>
    </xf>
    <xf numFmtId="43" fontId="8" fillId="0" borderId="15" xfId="15" applyFont="1" applyBorder="1" applyAlignment="1">
      <alignment vertical="center" wrapText="1"/>
    </xf>
    <xf numFmtId="166" fontId="8" fillId="4" borderId="37" xfId="15" applyNumberFormat="1" applyFont="1" applyFill="1" applyBorder="1" applyAlignment="1">
      <alignment horizontal="center" vertical="center" wrapText="1"/>
    </xf>
    <xf numFmtId="43" fontId="0" fillId="0" borderId="0" xfId="15" applyBorder="1" applyAlignment="1">
      <alignment horizontal="center" vertical="center" wrapText="1"/>
    </xf>
    <xf numFmtId="166" fontId="8" fillId="4" borderId="38" xfId="15" applyNumberFormat="1" applyFont="1" applyFill="1" applyBorder="1" applyAlignment="1">
      <alignment horizontal="center" vertical="center" wrapText="1"/>
    </xf>
    <xf numFmtId="43" fontId="8" fillId="0" borderId="39" xfId="15" applyFont="1" applyBorder="1" applyAlignment="1">
      <alignment vertical="center" wrapText="1"/>
    </xf>
    <xf numFmtId="166" fontId="8" fillId="4" borderId="40" xfId="15" applyNumberFormat="1" applyFont="1" applyFill="1" applyBorder="1" applyAlignment="1">
      <alignment horizontal="center" vertical="center" wrapText="1"/>
    </xf>
    <xf numFmtId="164" fontId="6" fillId="3" borderId="41" xfId="15" applyNumberFormat="1" applyFont="1" applyFill="1" applyBorder="1" applyAlignment="1">
      <alignment horizontal="center" vertical="center" wrapText="1"/>
    </xf>
    <xf numFmtId="166" fontId="8" fillId="4" borderId="42" xfId="15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11" fillId="0" borderId="0" xfId="0" applyFont="1" applyBorder="1" applyAlignment="1">
      <alignment horizontal="right" vertical="center" wrapText="1"/>
    </xf>
    <xf numFmtId="165" fontId="11" fillId="5" borderId="19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165" fontId="0" fillId="0" borderId="1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165" fontId="11" fillId="5" borderId="43" xfId="0" applyNumberFormat="1" applyFont="1" applyFill="1" applyBorder="1" applyAlignment="1">
      <alignment horizontal="center" vertical="center"/>
    </xf>
    <xf numFmtId="165" fontId="11" fillId="5" borderId="4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3" fontId="8" fillId="0" borderId="36" xfId="15" applyFont="1" applyBorder="1" applyAlignment="1">
      <alignment vertical="center" wrapText="1"/>
    </xf>
    <xf numFmtId="43" fontId="8" fillId="0" borderId="45" xfId="15" applyFont="1" applyBorder="1" applyAlignment="1">
      <alignment vertical="center" wrapText="1"/>
    </xf>
    <xf numFmtId="49" fontId="6" fillId="3" borderId="13" xfId="15" applyNumberFormat="1" applyFont="1" applyFill="1" applyBorder="1" applyAlignment="1">
      <alignment horizontal="center" vertical="center" wrapText="1"/>
    </xf>
    <xf numFmtId="49" fontId="8" fillId="4" borderId="46" xfId="15" applyNumberFormat="1" applyFont="1" applyFill="1" applyBorder="1" applyAlignment="1">
      <alignment horizontal="center" vertical="center" wrapText="1"/>
    </xf>
    <xf numFmtId="49" fontId="8" fillId="4" borderId="47" xfId="15" applyNumberFormat="1" applyFont="1" applyFill="1" applyBorder="1" applyAlignment="1">
      <alignment horizontal="center" vertical="center" wrapText="1"/>
    </xf>
    <xf numFmtId="49" fontId="6" fillId="3" borderId="48" xfId="15" applyNumberFormat="1" applyFont="1" applyFill="1" applyBorder="1" applyAlignment="1">
      <alignment horizontal="center" vertical="center" wrapText="1"/>
    </xf>
    <xf numFmtId="49" fontId="8" fillId="4" borderId="15" xfId="15" applyNumberFormat="1" applyFont="1" applyFill="1" applyBorder="1" applyAlignment="1">
      <alignment horizontal="center" vertical="center" wrapText="1"/>
    </xf>
    <xf numFmtId="49" fontId="6" fillId="3" borderId="49" xfId="1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65" fontId="0" fillId="4" borderId="50" xfId="15" applyNumberForma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165" fontId="13" fillId="6" borderId="15" xfId="15" applyNumberFormat="1" applyFont="1" applyFill="1" applyBorder="1" applyAlignment="1" applyProtection="1">
      <alignment vertical="center"/>
      <protection/>
    </xf>
    <xf numFmtId="165" fontId="0" fillId="0" borderId="15" xfId="15" applyNumberFormat="1" applyBorder="1" applyAlignment="1">
      <alignment/>
    </xf>
    <xf numFmtId="165" fontId="13" fillId="6" borderId="42" xfId="15" applyNumberFormat="1" applyFont="1" applyFill="1" applyBorder="1" applyAlignment="1" applyProtection="1">
      <alignment vertical="center"/>
      <protection/>
    </xf>
    <xf numFmtId="165" fontId="14" fillId="7" borderId="15" xfId="15" applyNumberFormat="1" applyFont="1" applyFill="1" applyBorder="1" applyAlignment="1" applyProtection="1">
      <alignment vertical="center"/>
      <protection/>
    </xf>
    <xf numFmtId="165" fontId="10" fillId="0" borderId="15" xfId="15" applyNumberFormat="1" applyFont="1" applyFill="1" applyBorder="1" applyAlignment="1" applyProtection="1">
      <alignment vertical="center"/>
      <protection/>
    </xf>
    <xf numFmtId="165" fontId="10" fillId="0" borderId="42" xfId="15" applyNumberFormat="1" applyFont="1" applyFill="1" applyBorder="1" applyAlignment="1" applyProtection="1">
      <alignment vertical="center"/>
      <protection/>
    </xf>
    <xf numFmtId="165" fontId="10" fillId="8" borderId="15" xfId="15" applyNumberFormat="1" applyFont="1" applyFill="1" applyBorder="1" applyAlignment="1" applyProtection="1">
      <alignment vertical="center"/>
      <protection/>
    </xf>
    <xf numFmtId="165" fontId="10" fillId="0" borderId="15" xfId="15" applyNumberFormat="1" applyFont="1" applyBorder="1" applyAlignment="1">
      <alignment vertical="center"/>
    </xf>
    <xf numFmtId="165" fontId="10" fillId="5" borderId="15" xfId="15" applyNumberFormat="1" applyFont="1" applyFill="1" applyBorder="1" applyAlignment="1" applyProtection="1">
      <alignment vertical="center"/>
      <protection/>
    </xf>
    <xf numFmtId="165" fontId="10" fillId="9" borderId="15" xfId="15" applyNumberFormat="1" applyFont="1" applyFill="1" applyBorder="1" applyAlignment="1" applyProtection="1">
      <alignment vertical="center"/>
      <protection/>
    </xf>
    <xf numFmtId="165" fontId="16" fillId="7" borderId="15" xfId="15" applyNumberFormat="1" applyFont="1" applyFill="1" applyBorder="1" applyAlignment="1" applyProtection="1">
      <alignment vertical="center"/>
      <protection/>
    </xf>
    <xf numFmtId="165" fontId="7" fillId="6" borderId="15" xfId="15" applyNumberFormat="1" applyFont="1" applyFill="1" applyBorder="1" applyAlignment="1" applyProtection="1">
      <alignment vertical="center"/>
      <protection/>
    </xf>
    <xf numFmtId="165" fontId="10" fillId="9" borderId="15" xfId="15" applyNumberFormat="1" applyFont="1" applyFill="1" applyBorder="1" applyAlignment="1">
      <alignment vertical="center"/>
    </xf>
    <xf numFmtId="165" fontId="10" fillId="5" borderId="15" xfId="15" applyNumberFormat="1" applyFont="1" applyFill="1" applyBorder="1" applyAlignment="1">
      <alignment vertical="center"/>
    </xf>
    <xf numFmtId="43" fontId="10" fillId="10" borderId="51" xfId="15" applyFill="1" applyBorder="1" applyAlignment="1">
      <alignment/>
    </xf>
    <xf numFmtId="165" fontId="18" fillId="11" borderId="52" xfId="15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horizontal="right"/>
    </xf>
    <xf numFmtId="0" fontId="0" fillId="0" borderId="53" xfId="0" applyBorder="1" applyAlignment="1">
      <alignment horizontal="right"/>
    </xf>
    <xf numFmtId="165" fontId="11" fillId="0" borderId="42" xfId="0" applyNumberFormat="1" applyFont="1" applyBorder="1" applyAlignment="1">
      <alignment/>
    </xf>
    <xf numFmtId="0" fontId="0" fillId="0" borderId="0" xfId="0" applyFill="1" applyBorder="1" applyAlignment="1">
      <alignment/>
    </xf>
    <xf numFmtId="165" fontId="10" fillId="5" borderId="42" xfId="0" applyNumberFormat="1" applyFont="1" applyFill="1" applyBorder="1" applyAlignment="1">
      <alignment/>
    </xf>
    <xf numFmtId="165" fontId="10" fillId="0" borderId="42" xfId="0" applyNumberFormat="1" applyFont="1" applyBorder="1" applyAlignment="1">
      <alignment/>
    </xf>
    <xf numFmtId="165" fontId="11" fillId="9" borderId="42" xfId="0" applyNumberFormat="1" applyFont="1" applyFill="1" applyBorder="1" applyAlignment="1">
      <alignment/>
    </xf>
    <xf numFmtId="165" fontId="10" fillId="8" borderId="42" xfId="0" applyNumberFormat="1" applyFont="1" applyFill="1" applyBorder="1" applyAlignment="1">
      <alignment/>
    </xf>
    <xf numFmtId="0" fontId="0" fillId="0" borderId="2" xfId="0" applyBorder="1" applyAlignment="1">
      <alignment/>
    </xf>
    <xf numFmtId="165" fontId="10" fillId="0" borderId="54" xfId="0" applyNumberFormat="1" applyFont="1" applyBorder="1" applyAlignment="1">
      <alignment/>
    </xf>
    <xf numFmtId="165" fontId="7" fillId="3" borderId="50" xfId="15" applyNumberFormat="1" applyFont="1" applyFill="1" applyBorder="1" applyAlignment="1">
      <alignment horizontal="center" vertical="center"/>
    </xf>
    <xf numFmtId="165" fontId="0" fillId="5" borderId="15" xfId="15" applyNumberFormat="1" applyFill="1" applyBorder="1" applyAlignment="1">
      <alignment/>
    </xf>
    <xf numFmtId="165" fontId="10" fillId="12" borderId="15" xfId="15" applyNumberFormat="1" applyFont="1" applyFill="1" applyBorder="1" applyAlignment="1" applyProtection="1">
      <alignment vertical="center"/>
      <protection/>
    </xf>
    <xf numFmtId="165" fontId="16" fillId="13" borderId="15" xfId="15" applyNumberFormat="1" applyFont="1" applyFill="1" applyBorder="1" applyAlignment="1" applyProtection="1">
      <alignment vertical="center"/>
      <protection/>
    </xf>
    <xf numFmtId="165" fontId="10" fillId="13" borderId="15" xfId="15" applyNumberFormat="1" applyFont="1" applyFill="1" applyBorder="1" applyAlignment="1" applyProtection="1">
      <alignment vertical="center"/>
      <protection/>
    </xf>
    <xf numFmtId="165" fontId="16" fillId="14" borderId="15" xfId="15" applyNumberFormat="1" applyFont="1" applyFill="1" applyBorder="1" applyAlignment="1" applyProtection="1">
      <alignment vertical="center"/>
      <protection/>
    </xf>
    <xf numFmtId="165" fontId="10" fillId="15" borderId="15" xfId="15" applyNumberFormat="1" applyFont="1" applyFill="1" applyBorder="1" applyAlignment="1" applyProtection="1">
      <alignment vertical="center"/>
      <protection/>
    </xf>
    <xf numFmtId="165" fontId="10" fillId="8" borderId="15" xfId="15" applyNumberFormat="1" applyFont="1" applyFill="1" applyBorder="1" applyAlignment="1">
      <alignment vertical="center"/>
    </xf>
    <xf numFmtId="43" fontId="8" fillId="0" borderId="33" xfId="15" applyFont="1" applyBorder="1" applyAlignment="1" applyProtection="1">
      <alignment horizontal="left" vertical="center"/>
      <protection/>
    </xf>
    <xf numFmtId="43" fontId="8" fillId="0" borderId="33" xfId="15" applyFont="1" applyBorder="1" applyAlignment="1" applyProtection="1">
      <alignment horizontal="left" vertical="center" wrapText="1"/>
      <protection/>
    </xf>
    <xf numFmtId="43" fontId="8" fillId="5" borderId="22" xfId="15" applyFont="1" applyFill="1" applyBorder="1" applyAlignment="1" applyProtection="1">
      <alignment horizontal="left" vertical="center" wrapText="1"/>
      <protection/>
    </xf>
    <xf numFmtId="43" fontId="8" fillId="0" borderId="22" xfId="15" applyFont="1" applyBorder="1" applyAlignment="1" applyProtection="1">
      <alignment horizontal="left" vertical="center" wrapText="1"/>
      <protection/>
    </xf>
    <xf numFmtId="43" fontId="8" fillId="8" borderId="22" xfId="15" applyFont="1" applyFill="1" applyBorder="1" applyAlignment="1" applyProtection="1">
      <alignment horizontal="left" vertical="center" wrapText="1"/>
      <protection/>
    </xf>
    <xf numFmtId="170" fontId="8" fillId="4" borderId="38" xfId="15" applyNumberFormat="1" applyFont="1" applyFill="1" applyBorder="1" applyAlignment="1" applyProtection="1">
      <alignment horizontal="center" vertical="center"/>
      <protection/>
    </xf>
    <xf numFmtId="170" fontId="8" fillId="4" borderId="37" xfId="15" applyNumberFormat="1" applyFont="1" applyFill="1" applyBorder="1" applyAlignment="1" applyProtection="1">
      <alignment horizontal="center" vertical="center"/>
      <protection/>
    </xf>
    <xf numFmtId="170" fontId="8" fillId="4" borderId="15" xfId="15" applyNumberFormat="1" applyFont="1" applyFill="1" applyBorder="1" applyAlignment="1" applyProtection="1">
      <alignment horizontal="center" vertical="center"/>
      <protection/>
    </xf>
    <xf numFmtId="166" fontId="8" fillId="4" borderId="38" xfId="15" applyNumberFormat="1" applyFont="1" applyFill="1" applyBorder="1" applyAlignment="1" applyProtection="1">
      <alignment horizontal="center" vertical="center"/>
      <protection/>
    </xf>
    <xf numFmtId="169" fontId="6" fillId="3" borderId="13" xfId="15" applyNumberFormat="1" applyFont="1" applyFill="1" applyBorder="1" applyAlignment="1" applyProtection="1">
      <alignment horizontal="center" vertical="center"/>
      <protection/>
    </xf>
    <xf numFmtId="43" fontId="10" fillId="0" borderId="55" xfId="15" applyFill="1" applyBorder="1" applyAlignment="1" applyProtection="1">
      <alignment horizontal="center" vertical="center"/>
      <protection/>
    </xf>
    <xf numFmtId="43" fontId="10" fillId="0" borderId="34" xfId="15" applyBorder="1" applyAlignment="1" applyProtection="1">
      <alignment horizontal="center" vertical="center"/>
      <protection/>
    </xf>
    <xf numFmtId="43" fontId="10" fillId="0" borderId="56" xfId="15" applyBorder="1" applyAlignment="1" applyProtection="1">
      <alignment horizontal="center" vertical="center"/>
      <protection/>
    </xf>
    <xf numFmtId="43" fontId="10" fillId="0" borderId="20" xfId="15" applyBorder="1" applyAlignment="1" applyProtection="1">
      <alignment horizontal="center" vertical="center"/>
      <protection/>
    </xf>
    <xf numFmtId="164" fontId="6" fillId="3" borderId="13" xfId="15" applyNumberFormat="1" applyFont="1" applyFill="1" applyBorder="1" applyAlignment="1" applyProtection="1">
      <alignment horizontal="center" vertical="center"/>
      <protection/>
    </xf>
    <xf numFmtId="43" fontId="10" fillId="0" borderId="57" xfId="15" applyBorder="1" applyAlignment="1" applyProtection="1">
      <alignment horizontal="center" vertical="center"/>
      <protection/>
    </xf>
    <xf numFmtId="164" fontId="6" fillId="3" borderId="58" xfId="15" applyNumberFormat="1" applyFont="1" applyFill="1" applyBorder="1" applyAlignment="1" applyProtection="1">
      <alignment horizontal="center" vertical="center"/>
      <protection/>
    </xf>
    <xf numFmtId="43" fontId="10" fillId="0" borderId="32" xfId="15" applyFill="1" applyBorder="1" applyAlignment="1" applyProtection="1">
      <alignment horizontal="center" vertical="center"/>
      <protection/>
    </xf>
    <xf numFmtId="164" fontId="6" fillId="3" borderId="59" xfId="15" applyNumberFormat="1" applyFont="1" applyFill="1" applyBorder="1" applyAlignment="1" applyProtection="1">
      <alignment horizontal="center" vertical="center"/>
      <protection/>
    </xf>
    <xf numFmtId="164" fontId="6" fillId="3" borderId="60" xfId="15" applyNumberFormat="1" applyFont="1" applyFill="1" applyBorder="1" applyAlignment="1" applyProtection="1">
      <alignment horizontal="center" vertical="center"/>
      <protection/>
    </xf>
    <xf numFmtId="43" fontId="10" fillId="0" borderId="59" xfId="15" applyFill="1" applyBorder="1" applyAlignment="1" applyProtection="1">
      <alignment horizontal="center" vertical="center"/>
      <protection/>
    </xf>
    <xf numFmtId="164" fontId="17" fillId="3" borderId="13" xfId="15" applyNumberFormat="1" applyFont="1" applyFill="1" applyBorder="1" applyAlignment="1" applyProtection="1">
      <alignment horizontal="center" vertical="center"/>
      <protection/>
    </xf>
    <xf numFmtId="43" fontId="10" fillId="10" borderId="61" xfId="15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43" fontId="15" fillId="0" borderId="0" xfId="15" applyFont="1" applyBorder="1" applyAlignment="1" applyProtection="1">
      <alignment horizontal="center" vertical="center"/>
      <protection/>
    </xf>
    <xf numFmtId="43" fontId="10" fillId="0" borderId="0" xfId="15" applyBorder="1" applyAlignment="1" applyProtection="1">
      <alignment horizontal="center" vertical="center"/>
      <protection/>
    </xf>
    <xf numFmtId="43" fontId="10" fillId="0" borderId="0" xfId="15" applyBorder="1" applyAlignment="1" applyProtection="1">
      <alignment horizontal="center" vertical="center"/>
      <protection/>
    </xf>
    <xf numFmtId="166" fontId="8" fillId="4" borderId="37" xfId="15" applyNumberFormat="1" applyFont="1" applyFill="1" applyBorder="1" applyAlignment="1" applyProtection="1">
      <alignment horizontal="center" vertical="center"/>
      <protection/>
    </xf>
    <xf numFmtId="43" fontId="10" fillId="0" borderId="0" xfId="15" applyFill="1" applyBorder="1" applyAlignment="1" applyProtection="1">
      <alignment horizontal="center" vertical="center"/>
      <protection/>
    </xf>
    <xf numFmtId="166" fontId="8" fillId="4" borderId="53" xfId="15" applyNumberFormat="1" applyFont="1" applyFill="1" applyBorder="1" applyAlignment="1" applyProtection="1">
      <alignment horizontal="center" vertical="center"/>
      <protection/>
    </xf>
    <xf numFmtId="43" fontId="10" fillId="0" borderId="62" xfId="15" applyBorder="1" applyAlignment="1" applyProtection="1">
      <alignment horizontal="center" vertical="center"/>
      <protection/>
    </xf>
    <xf numFmtId="166" fontId="8" fillId="4" borderId="63" xfId="15" applyNumberFormat="1" applyFont="1" applyFill="1" applyBorder="1" applyAlignment="1" applyProtection="1">
      <alignment horizontal="center" vertical="center"/>
      <protection/>
    </xf>
    <xf numFmtId="43" fontId="10" fillId="0" borderId="0" xfId="15" applyBorder="1" applyAlignment="1" applyProtection="1">
      <alignment horizontal="center" vertical="center"/>
      <protection/>
    </xf>
    <xf numFmtId="166" fontId="8" fillId="4" borderId="38" xfId="15" applyNumberFormat="1" applyFont="1" applyFill="1" applyBorder="1" applyAlignment="1" applyProtection="1">
      <alignment horizontal="center" vertical="center"/>
      <protection/>
    </xf>
    <xf numFmtId="166" fontId="8" fillId="4" borderId="64" xfId="15" applyNumberFormat="1" applyFont="1" applyFill="1" applyBorder="1" applyAlignment="1" applyProtection="1">
      <alignment horizontal="center" vertical="center"/>
      <protection/>
    </xf>
    <xf numFmtId="166" fontId="8" fillId="4" borderId="15" xfId="15" applyNumberFormat="1" applyFont="1" applyFill="1" applyBorder="1" applyAlignment="1" applyProtection="1">
      <alignment horizontal="center" vertical="center"/>
      <protection/>
    </xf>
    <xf numFmtId="43" fontId="10" fillId="10" borderId="51" xfId="15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43" fontId="8" fillId="8" borderId="15" xfId="15" applyFont="1" applyFill="1" applyBorder="1" applyAlignment="1" applyProtection="1">
      <alignment horizontal="left" vertical="center" wrapText="1"/>
      <protection/>
    </xf>
    <xf numFmtId="43" fontId="8" fillId="8" borderId="65" xfId="15" applyFont="1" applyFill="1" applyBorder="1" applyAlignment="1" applyProtection="1">
      <alignment horizontal="left" vertical="center" wrapText="1"/>
      <protection/>
    </xf>
    <xf numFmtId="43" fontId="8" fillId="9" borderId="22" xfId="15" applyFont="1" applyFill="1" applyBorder="1" applyAlignment="1" applyProtection="1">
      <alignment horizontal="left" vertical="center" wrapText="1"/>
      <protection/>
    </xf>
    <xf numFmtId="43" fontId="8" fillId="0" borderId="22" xfId="15" applyFont="1" applyBorder="1" applyAlignment="1" applyProtection="1">
      <alignment horizontal="left" vertical="center"/>
      <protection/>
    </xf>
    <xf numFmtId="43" fontId="8" fillId="0" borderId="33" xfId="15" applyFont="1" applyBorder="1" applyAlignment="1" applyProtection="1">
      <alignment horizontal="left" vertical="center"/>
      <protection/>
    </xf>
    <xf numFmtId="43" fontId="8" fillId="5" borderId="33" xfId="15" applyFont="1" applyFill="1" applyBorder="1" applyAlignment="1" applyProtection="1">
      <alignment horizontal="left" vertical="center" wrapText="1"/>
      <protection/>
    </xf>
    <xf numFmtId="43" fontId="8" fillId="0" borderId="63" xfId="15" applyFont="1" applyBorder="1" applyAlignment="1" applyProtection="1">
      <alignment horizontal="left" vertical="center" wrapText="1"/>
      <protection/>
    </xf>
    <xf numFmtId="43" fontId="8" fillId="0" borderId="63" xfId="15" applyFont="1" applyBorder="1" applyAlignment="1" applyProtection="1">
      <alignment horizontal="left" vertical="center"/>
      <protection/>
    </xf>
    <xf numFmtId="43" fontId="8" fillId="0" borderId="65" xfId="15" applyFont="1" applyBorder="1" applyAlignment="1" applyProtection="1">
      <alignment horizontal="left" vertical="center" wrapText="1"/>
      <protection/>
    </xf>
    <xf numFmtId="43" fontId="8" fillId="9" borderId="33" xfId="15" applyFont="1" applyFill="1" applyBorder="1" applyAlignment="1" applyProtection="1">
      <alignment horizontal="left" vertical="center" wrapText="1"/>
      <protection/>
    </xf>
    <xf numFmtId="43" fontId="8" fillId="8" borderId="33" xfId="15" applyFont="1" applyFill="1" applyBorder="1" applyAlignment="1" applyProtection="1">
      <alignment horizontal="left" vertical="center" wrapText="1"/>
      <protection/>
    </xf>
    <xf numFmtId="43" fontId="8" fillId="0" borderId="30" xfId="15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3" fontId="8" fillId="5" borderId="63" xfId="15" applyFont="1" applyFill="1" applyBorder="1" applyAlignment="1" applyProtection="1">
      <alignment horizontal="left" vertical="center" wrapText="1"/>
      <protection/>
    </xf>
    <xf numFmtId="43" fontId="8" fillId="9" borderId="0" xfId="15" applyFont="1" applyFill="1" applyBorder="1" applyAlignment="1" applyProtection="1">
      <alignment horizontal="left" vertical="center" wrapText="1"/>
      <protection/>
    </xf>
    <xf numFmtId="43" fontId="10" fillId="0" borderId="15" xfId="15" applyBorder="1" applyAlignment="1" applyProtection="1">
      <alignment horizontal="center" vertical="center"/>
      <protection/>
    </xf>
    <xf numFmtId="166" fontId="8" fillId="4" borderId="0" xfId="15" applyNumberFormat="1" applyFont="1" applyFill="1" applyBorder="1" applyAlignment="1" applyProtection="1">
      <alignment horizontal="center" vertical="center"/>
      <protection/>
    </xf>
    <xf numFmtId="43" fontId="8" fillId="9" borderId="63" xfId="15" applyFont="1" applyFill="1" applyBorder="1" applyAlignment="1" applyProtection="1">
      <alignment horizontal="left" vertical="center" wrapText="1"/>
      <protection/>
    </xf>
    <xf numFmtId="165" fontId="10" fillId="16" borderId="42" xfId="0" applyNumberFormat="1" applyFont="1" applyFill="1" applyBorder="1" applyAlignment="1">
      <alignment/>
    </xf>
    <xf numFmtId="43" fontId="18" fillId="10" borderId="66" xfId="15" applyFont="1" applyFill="1" applyBorder="1" applyAlignment="1">
      <alignment horizontal="right" vertical="top"/>
    </xf>
    <xf numFmtId="43" fontId="8" fillId="16" borderId="33" xfId="15" applyFont="1" applyFill="1" applyBorder="1" applyAlignment="1" applyProtection="1">
      <alignment horizontal="left" vertical="center" wrapText="1"/>
      <protection/>
    </xf>
    <xf numFmtId="165" fontId="10" fillId="16" borderId="15" xfId="15" applyNumberFormat="1" applyFont="1" applyFill="1" applyBorder="1" applyAlignment="1" applyProtection="1">
      <alignment vertical="center"/>
      <protection/>
    </xf>
    <xf numFmtId="43" fontId="8" fillId="9" borderId="65" xfId="15" applyFont="1" applyFill="1" applyBorder="1" applyAlignment="1" applyProtection="1">
      <alignment horizontal="left" vertical="center" wrapText="1"/>
      <protection/>
    </xf>
    <xf numFmtId="43" fontId="8" fillId="16" borderId="22" xfId="15" applyFont="1" applyFill="1" applyBorder="1" applyAlignment="1" applyProtection="1">
      <alignment horizontal="left" vertical="center" wrapText="1"/>
      <protection/>
    </xf>
    <xf numFmtId="43" fontId="8" fillId="16" borderId="63" xfId="15" applyFont="1" applyFill="1" applyBorder="1" applyAlignment="1" applyProtection="1">
      <alignment horizontal="left" vertical="center" wrapText="1"/>
      <protection/>
    </xf>
    <xf numFmtId="43" fontId="8" fillId="16" borderId="0" xfId="15" applyFont="1" applyFill="1" applyBorder="1" applyAlignment="1" applyProtection="1">
      <alignment horizontal="left" vertical="center" wrapText="1"/>
      <protection/>
    </xf>
    <xf numFmtId="165" fontId="10" fillId="16" borderId="15" xfId="15" applyNumberFormat="1" applyFont="1" applyFill="1" applyBorder="1" applyAlignment="1">
      <alignment vertical="center"/>
    </xf>
    <xf numFmtId="165" fontId="21" fillId="0" borderId="42" xfId="0" applyNumberFormat="1" applyFont="1" applyFill="1" applyBorder="1" applyAlignment="1">
      <alignment/>
    </xf>
    <xf numFmtId="43" fontId="8" fillId="4" borderId="35" xfId="15" applyFont="1" applyFill="1" applyBorder="1" applyAlignment="1" applyProtection="1">
      <alignment horizontal="left" vertical="center"/>
      <protection/>
    </xf>
    <xf numFmtId="43" fontId="8" fillId="4" borderId="67" xfId="15" applyFont="1" applyFill="1" applyBorder="1" applyAlignment="1" applyProtection="1">
      <alignment horizontal="left" vertical="center"/>
      <protection/>
    </xf>
    <xf numFmtId="43" fontId="8" fillId="4" borderId="68" xfId="15" applyFont="1" applyFill="1" applyBorder="1" applyAlignment="1" applyProtection="1">
      <alignment horizontal="left" vertical="center"/>
      <protection/>
    </xf>
    <xf numFmtId="168" fontId="8" fillId="5" borderId="69" xfId="15" applyNumberFormat="1" applyFont="1" applyFill="1" applyBorder="1" applyAlignment="1" applyProtection="1">
      <alignment horizontal="center" vertical="center"/>
      <protection/>
    </xf>
    <xf numFmtId="43" fontId="8" fillId="4" borderId="33" xfId="15" applyFont="1" applyFill="1" applyBorder="1" applyAlignment="1" applyProtection="1">
      <alignment horizontal="left" vertical="center"/>
      <protection/>
    </xf>
    <xf numFmtId="43" fontId="8" fillId="4" borderId="63" xfId="15" applyFont="1" applyFill="1" applyBorder="1" applyAlignment="1" applyProtection="1">
      <alignment horizontal="left" vertical="center"/>
      <protection/>
    </xf>
    <xf numFmtId="43" fontId="8" fillId="4" borderId="70" xfId="15" applyFont="1" applyFill="1" applyBorder="1" applyAlignment="1" applyProtection="1">
      <alignment horizontal="left" vertical="center"/>
      <protection/>
    </xf>
    <xf numFmtId="43" fontId="6" fillId="3" borderId="18" xfId="15" applyFont="1" applyFill="1" applyBorder="1" applyAlignment="1" applyProtection="1">
      <alignment horizontal="left" vertical="center"/>
      <protection/>
    </xf>
    <xf numFmtId="43" fontId="6" fillId="3" borderId="71" xfId="15" applyFont="1" applyFill="1" applyBorder="1" applyAlignment="1" applyProtection="1">
      <alignment horizontal="left" vertical="center"/>
      <protection/>
    </xf>
    <xf numFmtId="43" fontId="6" fillId="3" borderId="42" xfId="15" applyFont="1" applyFill="1" applyBorder="1" applyAlignment="1" applyProtection="1">
      <alignment horizontal="left" vertical="center"/>
      <protection/>
    </xf>
    <xf numFmtId="168" fontId="8" fillId="5" borderId="72" xfId="15" applyNumberFormat="1" applyFont="1" applyFill="1" applyBorder="1" applyAlignment="1" applyProtection="1">
      <alignment horizontal="center" vertical="center"/>
      <protection/>
    </xf>
    <xf numFmtId="43" fontId="8" fillId="4" borderId="73" xfId="15" applyFont="1" applyFill="1" applyBorder="1" applyAlignment="1" applyProtection="1">
      <alignment horizontal="left" vertical="center"/>
      <protection/>
    </xf>
    <xf numFmtId="43" fontId="8" fillId="4" borderId="74" xfId="15" applyFont="1" applyFill="1" applyBorder="1" applyAlignment="1" applyProtection="1">
      <alignment horizontal="left" vertical="center"/>
      <protection/>
    </xf>
    <xf numFmtId="43" fontId="8" fillId="4" borderId="75" xfId="15" applyFont="1" applyFill="1" applyBorder="1" applyAlignment="1" applyProtection="1">
      <alignment horizontal="left" vertical="center"/>
      <protection/>
    </xf>
    <xf numFmtId="43" fontId="8" fillId="4" borderId="33" xfId="15" applyFont="1" applyFill="1" applyBorder="1" applyAlignment="1" applyProtection="1">
      <alignment horizontal="left" vertical="center"/>
      <protection/>
    </xf>
    <xf numFmtId="43" fontId="8" fillId="4" borderId="63" xfId="15" applyFont="1" applyFill="1" applyBorder="1" applyAlignment="1" applyProtection="1">
      <alignment horizontal="left" vertical="center"/>
      <protection/>
    </xf>
    <xf numFmtId="43" fontId="8" fillId="4" borderId="70" xfId="15" applyFont="1" applyFill="1" applyBorder="1" applyAlignment="1" applyProtection="1">
      <alignment horizontal="left" vertical="center"/>
      <protection/>
    </xf>
    <xf numFmtId="43" fontId="8" fillId="4" borderId="22" xfId="15" applyFont="1" applyFill="1" applyBorder="1" applyAlignment="1" applyProtection="1">
      <alignment horizontal="left" vertical="center"/>
      <protection/>
    </xf>
    <xf numFmtId="43" fontId="8" fillId="4" borderId="65" xfId="15" applyFont="1" applyFill="1" applyBorder="1" applyAlignment="1" applyProtection="1">
      <alignment horizontal="left" vertical="center"/>
      <protection/>
    </xf>
    <xf numFmtId="43" fontId="10" fillId="0" borderId="0" xfId="15" applyBorder="1" applyAlignment="1" applyProtection="1">
      <alignment horizontal="center" vertical="center"/>
      <protection/>
    </xf>
    <xf numFmtId="43" fontId="10" fillId="0" borderId="0" xfId="15" applyBorder="1" applyAlignment="1" applyProtection="1">
      <alignment horizontal="center" vertical="center"/>
      <protection/>
    </xf>
    <xf numFmtId="165" fontId="10" fillId="0" borderId="36" xfId="15" applyNumberFormat="1" applyFont="1" applyFill="1" applyBorder="1" applyAlignment="1" applyProtection="1">
      <alignment vertical="center"/>
      <protection/>
    </xf>
    <xf numFmtId="165" fontId="10" fillId="0" borderId="62" xfId="15" applyNumberFormat="1" applyFont="1" applyFill="1" applyBorder="1" applyAlignment="1" applyProtection="1">
      <alignment vertical="center"/>
      <protection/>
    </xf>
    <xf numFmtId="165" fontId="10" fillId="0" borderId="11" xfId="15" applyNumberFormat="1" applyFont="1" applyFill="1" applyBorder="1" applyAlignment="1" applyProtection="1">
      <alignment vertical="center"/>
      <protection/>
    </xf>
    <xf numFmtId="165" fontId="10" fillId="0" borderId="53" xfId="15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horizontal="left"/>
    </xf>
    <xf numFmtId="43" fontId="8" fillId="0" borderId="67" xfId="15" applyFont="1" applyBorder="1" applyAlignment="1" applyProtection="1">
      <alignment horizontal="left" vertical="center" wrapText="1"/>
      <protection/>
    </xf>
    <xf numFmtId="43" fontId="8" fillId="0" borderId="65" xfId="15" applyFont="1" applyBorder="1" applyAlignment="1" applyProtection="1">
      <alignment horizontal="left" vertical="center"/>
      <protection/>
    </xf>
    <xf numFmtId="165" fontId="10" fillId="5" borderId="42" xfId="15" applyNumberFormat="1" applyFont="1" applyFill="1" applyBorder="1" applyAlignment="1" applyProtection="1">
      <alignment vertical="center"/>
      <protection/>
    </xf>
    <xf numFmtId="165" fontId="0" fillId="0" borderId="15" xfId="15" applyNumberFormat="1" applyBorder="1" applyAlignment="1">
      <alignment horizontal="center" vertical="center"/>
    </xf>
    <xf numFmtId="165" fontId="0" fillId="12" borderId="15" xfId="15" applyNumberFormat="1" applyFill="1" applyBorder="1" applyAlignment="1">
      <alignment horizontal="center" vertical="center"/>
    </xf>
    <xf numFmtId="165" fontId="0" fillId="14" borderId="15" xfId="15" applyNumberFormat="1" applyFill="1" applyBorder="1" applyAlignment="1">
      <alignment horizontal="center" vertical="center"/>
    </xf>
    <xf numFmtId="165" fontId="0" fillId="0" borderId="11" xfId="15" applyNumberFormat="1" applyBorder="1" applyAlignment="1">
      <alignment horizontal="center" vertical="center"/>
    </xf>
    <xf numFmtId="165" fontId="0" fillId="0" borderId="0" xfId="15" applyNumberFormat="1" applyAlignment="1">
      <alignment horizontal="center" vertical="center"/>
    </xf>
    <xf numFmtId="165" fontId="0" fillId="0" borderId="52" xfId="15" applyNumberFormat="1" applyBorder="1" applyAlignment="1">
      <alignment horizontal="center" vertical="center"/>
    </xf>
    <xf numFmtId="165" fontId="10" fillId="0" borderId="42" xfId="15" applyNumberFormat="1" applyFont="1" applyFill="1" applyBorder="1" applyAlignment="1">
      <alignment horizontal="center" vertical="center"/>
    </xf>
    <xf numFmtId="165" fontId="10" fillId="0" borderId="42" xfId="15" applyNumberFormat="1" applyFont="1" applyBorder="1" applyAlignment="1">
      <alignment horizontal="center" vertical="center"/>
    </xf>
    <xf numFmtId="165" fontId="21" fillId="0" borderId="42" xfId="15" applyNumberFormat="1" applyFont="1" applyFill="1" applyBorder="1" applyAlignment="1">
      <alignment horizontal="center" vertical="center"/>
    </xf>
    <xf numFmtId="165" fontId="10" fillId="0" borderId="54" xfId="15" applyNumberFormat="1" applyFont="1" applyBorder="1" applyAlignment="1">
      <alignment horizontal="center" vertical="center"/>
    </xf>
    <xf numFmtId="165" fontId="14" fillId="17" borderId="42" xfId="15" applyNumberFormat="1" applyFont="1" applyFill="1" applyBorder="1" applyAlignment="1" applyProtection="1">
      <alignment horizontal="center" vertical="center"/>
      <protection/>
    </xf>
    <xf numFmtId="165" fontId="0" fillId="0" borderId="15" xfId="15" applyNumberFormat="1" applyBorder="1" applyAlignment="1">
      <alignment horizontal="center" vertical="center"/>
    </xf>
    <xf numFmtId="43" fontId="8" fillId="5" borderId="22" xfId="15" applyFont="1" applyFill="1" applyBorder="1" applyAlignment="1" applyProtection="1">
      <alignment vertical="center" wrapText="1"/>
      <protection/>
    </xf>
    <xf numFmtId="165" fontId="0" fillId="12" borderId="15" xfId="15" applyNumberFormat="1" applyFill="1" applyBorder="1" applyAlignment="1">
      <alignment horizontal="center" vertical="center"/>
    </xf>
    <xf numFmtId="43" fontId="8" fillId="0" borderId="22" xfId="15" applyFont="1" applyBorder="1" applyAlignment="1" applyProtection="1">
      <alignment vertical="center" wrapText="1"/>
      <protection/>
    </xf>
    <xf numFmtId="0" fontId="0" fillId="18" borderId="0" xfId="0" applyFill="1" applyAlignment="1">
      <alignment/>
    </xf>
    <xf numFmtId="165" fontId="0" fillId="5" borderId="15" xfId="15" applyNumberFormat="1" applyFill="1" applyBorder="1" applyAlignment="1">
      <alignment/>
    </xf>
    <xf numFmtId="165" fontId="0" fillId="0" borderId="15" xfId="15" applyNumberFormat="1" applyBorder="1" applyAlignment="1">
      <alignment/>
    </xf>
    <xf numFmtId="165" fontId="12" fillId="12" borderId="53" xfId="15" applyNumberFormat="1" applyFont="1" applyFill="1" applyBorder="1" applyAlignment="1">
      <alignment horizontal="center" vertical="center" wrapText="1"/>
    </xf>
    <xf numFmtId="165" fontId="0" fillId="14" borderId="15" xfId="15" applyNumberFormat="1" applyFill="1" applyBorder="1" applyAlignment="1">
      <alignment horizontal="center" vertical="center"/>
    </xf>
    <xf numFmtId="165" fontId="0" fillId="12" borderId="0" xfId="0" applyNumberFormat="1" applyFill="1" applyAlignment="1">
      <alignment/>
    </xf>
    <xf numFmtId="43" fontId="10" fillId="0" borderId="76" xfId="15" applyBorder="1" applyAlignment="1" applyProtection="1">
      <alignment horizontal="center" vertical="center"/>
      <protection/>
    </xf>
    <xf numFmtId="168" fontId="8" fillId="0" borderId="15" xfId="15" applyNumberFormat="1" applyFont="1" applyBorder="1" applyAlignment="1" applyProtection="1">
      <alignment horizontal="center" vertical="center"/>
      <protection/>
    </xf>
    <xf numFmtId="43" fontId="10" fillId="0" borderId="11" xfId="15" applyBorder="1" applyAlignment="1" applyProtection="1">
      <alignment horizontal="center" vertical="center"/>
      <protection/>
    </xf>
    <xf numFmtId="166" fontId="8" fillId="4" borderId="77" xfId="15" applyNumberFormat="1" applyFont="1" applyFill="1" applyBorder="1" applyAlignment="1" applyProtection="1">
      <alignment horizontal="center" vertical="center"/>
      <protection/>
    </xf>
    <xf numFmtId="43" fontId="8" fillId="4" borderId="71" xfId="15" applyFont="1" applyFill="1" applyBorder="1" applyAlignment="1" applyProtection="1">
      <alignment horizontal="left" vertical="center"/>
      <protection/>
    </xf>
    <xf numFmtId="43" fontId="8" fillId="4" borderId="42" xfId="15" applyFont="1" applyFill="1" applyBorder="1" applyAlignment="1" applyProtection="1">
      <alignment horizontal="left" vertical="center"/>
      <protection/>
    </xf>
    <xf numFmtId="43" fontId="8" fillId="9" borderId="35" xfId="15" applyFont="1" applyFill="1" applyBorder="1" applyAlignment="1" applyProtection="1">
      <alignment horizontal="left" vertical="center" wrapText="1"/>
      <protection/>
    </xf>
    <xf numFmtId="43" fontId="8" fillId="5" borderId="35" xfId="15" applyFont="1" applyFill="1" applyBorder="1" applyAlignment="1" applyProtection="1">
      <alignment horizontal="left" vertical="center" wrapText="1"/>
      <protection/>
    </xf>
    <xf numFmtId="43" fontId="10" fillId="0" borderId="0" xfId="15" applyBorder="1" applyAlignment="1" applyProtection="1">
      <alignment horizontal="center" vertical="center"/>
      <protection/>
    </xf>
    <xf numFmtId="43" fontId="8" fillId="0" borderId="0" xfId="15" applyFont="1" applyBorder="1" applyAlignment="1" applyProtection="1">
      <alignment horizontal="left" vertical="center" wrapText="1"/>
      <protection/>
    </xf>
    <xf numFmtId="43" fontId="10" fillId="0" borderId="78" xfId="15" applyBorder="1" applyAlignment="1" applyProtection="1">
      <alignment horizontal="center" vertical="center"/>
      <protection/>
    </xf>
    <xf numFmtId="43" fontId="10" fillId="0" borderId="79" xfId="15" applyBorder="1" applyAlignment="1" applyProtection="1">
      <alignment horizontal="center" vertical="center"/>
      <protection/>
    </xf>
    <xf numFmtId="168" fontId="8" fillId="9" borderId="33" xfId="15" applyNumberFormat="1" applyFont="1" applyFill="1" applyBorder="1" applyAlignment="1" applyProtection="1">
      <alignment horizontal="center" vertical="center"/>
      <protection/>
    </xf>
    <xf numFmtId="168" fontId="8" fillId="9" borderId="69" xfId="15" applyNumberFormat="1" applyFont="1" applyFill="1" applyBorder="1" applyAlignment="1" applyProtection="1">
      <alignment horizontal="center" vertical="center"/>
      <protection/>
    </xf>
    <xf numFmtId="168" fontId="8" fillId="0" borderId="22" xfId="15" applyNumberFormat="1" applyFont="1" applyBorder="1" applyAlignment="1" applyProtection="1">
      <alignment horizontal="center" vertical="center"/>
      <protection/>
    </xf>
    <xf numFmtId="168" fontId="8" fillId="0" borderId="80" xfId="15" applyNumberFormat="1" applyFont="1" applyBorder="1" applyAlignment="1" applyProtection="1">
      <alignment horizontal="center" vertical="center"/>
      <protection/>
    </xf>
    <xf numFmtId="0" fontId="0" fillId="18" borderId="71" xfId="0" applyFill="1" applyBorder="1" applyAlignment="1">
      <alignment/>
    </xf>
    <xf numFmtId="0" fontId="0" fillId="18" borderId="42" xfId="0" applyFill="1" applyBorder="1" applyAlignment="1">
      <alignment/>
    </xf>
    <xf numFmtId="43" fontId="8" fillId="0" borderId="35" xfId="15" applyFont="1" applyBorder="1" applyAlignment="1" applyProtection="1">
      <alignment horizontal="left" vertical="center" wrapText="1"/>
      <protection/>
    </xf>
    <xf numFmtId="0" fontId="20" fillId="18" borderId="18" xfId="0" applyFont="1" applyFill="1" applyBorder="1" applyAlignment="1">
      <alignment/>
    </xf>
    <xf numFmtId="165" fontId="20" fillId="18" borderId="15" xfId="0" applyNumberFormat="1" applyFont="1" applyFill="1" applyBorder="1" applyAlignment="1">
      <alignment/>
    </xf>
    <xf numFmtId="0" fontId="20" fillId="0" borderId="15" xfId="0" applyFont="1" applyBorder="1" applyAlignment="1">
      <alignment/>
    </xf>
    <xf numFmtId="43" fontId="8" fillId="0" borderId="15" xfId="15" applyFont="1" applyBorder="1" applyAlignment="1" applyProtection="1">
      <alignment horizontal="left" vertical="center" wrapText="1"/>
      <protection/>
    </xf>
    <xf numFmtId="0" fontId="20" fillId="18" borderId="0" xfId="0" applyFont="1" applyFill="1" applyAlignment="1">
      <alignment/>
    </xf>
    <xf numFmtId="165" fontId="20" fillId="18" borderId="0" xfId="0" applyNumberFormat="1" applyFont="1" applyFill="1" applyAlignment="1">
      <alignment/>
    </xf>
    <xf numFmtId="0" fontId="20" fillId="12" borderId="0" xfId="0" applyFont="1" applyFill="1" applyAlignment="1">
      <alignment/>
    </xf>
    <xf numFmtId="0" fontId="20" fillId="0" borderId="0" xfId="0" applyFont="1" applyAlignment="1">
      <alignment/>
    </xf>
    <xf numFmtId="165" fontId="20" fillId="12" borderId="0" xfId="0" applyNumberFormat="1" applyFont="1" applyFill="1" applyAlignment="1">
      <alignment/>
    </xf>
    <xf numFmtId="165" fontId="22" fillId="18" borderId="0" xfId="15" applyNumberFormat="1" applyFont="1" applyFill="1" applyBorder="1" applyAlignment="1">
      <alignment vertical="center"/>
    </xf>
    <xf numFmtId="165" fontId="20" fillId="18" borderId="11" xfId="15" applyNumberFormat="1" applyFont="1" applyFill="1" applyBorder="1" applyAlignment="1">
      <alignment horizontal="left" vertical="center" wrapText="1"/>
    </xf>
    <xf numFmtId="165" fontId="20" fillId="12" borderId="53" xfId="15" applyNumberFormat="1" applyFont="1" applyFill="1" applyBorder="1" applyAlignment="1">
      <alignment horizontal="center" vertical="center" wrapText="1"/>
    </xf>
    <xf numFmtId="164" fontId="6" fillId="18" borderId="13" xfId="15" applyNumberFormat="1" applyFont="1" applyFill="1" applyBorder="1" applyAlignment="1" applyProtection="1">
      <alignment horizontal="center" vertical="center"/>
      <protection/>
    </xf>
    <xf numFmtId="165" fontId="13" fillId="19" borderId="15" xfId="15" applyNumberFormat="1" applyFont="1" applyFill="1" applyBorder="1" applyAlignment="1" applyProtection="1">
      <alignment vertical="center"/>
      <protection/>
    </xf>
    <xf numFmtId="165" fontId="0" fillId="18" borderId="15" xfId="15" applyNumberFormat="1" applyFill="1" applyBorder="1" applyAlignment="1">
      <alignment horizontal="center" vertical="center"/>
    </xf>
    <xf numFmtId="0" fontId="21" fillId="18" borderId="0" xfId="0" applyFont="1" applyFill="1" applyAlignment="1">
      <alignment/>
    </xf>
    <xf numFmtId="165" fontId="21" fillId="18" borderId="0" xfId="0" applyNumberFormat="1" applyFont="1" applyFill="1" applyAlignment="1">
      <alignment vertical="center" wrapText="1"/>
    </xf>
    <xf numFmtId="165" fontId="10" fillId="0" borderId="15" xfId="15" applyNumberFormat="1" applyFont="1" applyFill="1" applyBorder="1" applyAlignment="1">
      <alignment vertical="center"/>
    </xf>
    <xf numFmtId="165" fontId="0" fillId="0" borderId="36" xfId="15" applyNumberFormat="1" applyBorder="1" applyAlignment="1">
      <alignment horizontal="center" vertical="center"/>
    </xf>
    <xf numFmtId="165" fontId="0" fillId="0" borderId="11" xfId="15" applyNumberFormat="1" applyBorder="1" applyAlignment="1">
      <alignment horizontal="center" vertical="center"/>
    </xf>
    <xf numFmtId="165" fontId="0" fillId="0" borderId="0" xfId="15" applyNumberFormat="1" applyAlignment="1">
      <alignment horizontal="center" vertical="center"/>
    </xf>
    <xf numFmtId="165" fontId="0" fillId="0" borderId="52" xfId="15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165" fontId="21" fillId="18" borderId="15" xfId="0" applyNumberFormat="1" applyFont="1" applyFill="1" applyBorder="1" applyAlignment="1">
      <alignment vertical="center" wrapText="1"/>
    </xf>
    <xf numFmtId="0" fontId="21" fillId="18" borderId="15" xfId="0" applyFont="1" applyFill="1" applyBorder="1" applyAlignment="1">
      <alignment/>
    </xf>
    <xf numFmtId="0" fontId="0" fillId="18" borderId="15" xfId="0" applyFill="1" applyBorder="1" applyAlignment="1">
      <alignment/>
    </xf>
    <xf numFmtId="165" fontId="12" fillId="0" borderId="15" xfId="15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1" fillId="0" borderId="81" xfId="0" applyFont="1" applyBorder="1" applyAlignment="1">
      <alignment horizontal="left"/>
    </xf>
    <xf numFmtId="43" fontId="10" fillId="0" borderId="42" xfId="15" applyBorder="1" applyAlignment="1" applyProtection="1">
      <alignment horizontal="center" vertical="center"/>
      <protection/>
    </xf>
    <xf numFmtId="43" fontId="10" fillId="14" borderId="78" xfId="15" applyFill="1" applyBorder="1" applyAlignment="1" applyProtection="1">
      <alignment horizontal="center" vertical="center"/>
      <protection/>
    </xf>
    <xf numFmtId="43" fontId="10" fillId="14" borderId="76" xfId="15" applyFill="1" applyBorder="1" applyAlignment="1" applyProtection="1">
      <alignment horizontal="center" vertical="center"/>
      <protection/>
    </xf>
    <xf numFmtId="43" fontId="10" fillId="14" borderId="79" xfId="15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right"/>
    </xf>
    <xf numFmtId="168" fontId="8" fillId="5" borderId="33" xfId="15" applyNumberFormat="1" applyFont="1" applyFill="1" applyBorder="1" applyAlignment="1" applyProtection="1">
      <alignment horizontal="center" vertical="center"/>
      <protection/>
    </xf>
    <xf numFmtId="168" fontId="8" fillId="0" borderId="33" xfId="15" applyNumberFormat="1" applyFont="1" applyBorder="1" applyAlignment="1" applyProtection="1">
      <alignment horizontal="center" vertical="center"/>
      <protection/>
    </xf>
    <xf numFmtId="168" fontId="8" fillId="0" borderId="18" xfId="15" applyNumberFormat="1" applyFont="1" applyBorder="1" applyAlignment="1" applyProtection="1">
      <alignment horizontal="center" vertical="center"/>
      <protection/>
    </xf>
    <xf numFmtId="168" fontId="8" fillId="0" borderId="42" xfId="15" applyNumberFormat="1" applyFont="1" applyBorder="1" applyAlignment="1" applyProtection="1">
      <alignment horizontal="center" vertical="center"/>
      <protection/>
    </xf>
    <xf numFmtId="168" fontId="8" fillId="0" borderId="69" xfId="15" applyNumberFormat="1" applyFont="1" applyBorder="1" applyAlignment="1" applyProtection="1">
      <alignment horizontal="center" vertical="center"/>
      <protection/>
    </xf>
    <xf numFmtId="165" fontId="0" fillId="0" borderId="18" xfId="15" applyNumberFormat="1" applyFill="1" applyBorder="1" applyAlignment="1">
      <alignment horizontal="center" vertical="center"/>
    </xf>
    <xf numFmtId="165" fontId="0" fillId="0" borderId="15" xfId="15" applyNumberFormat="1" applyFill="1" applyBorder="1" applyAlignment="1">
      <alignment vertical="center"/>
    </xf>
    <xf numFmtId="43" fontId="10" fillId="0" borderId="36" xfId="15" applyBorder="1" applyAlignment="1" applyProtection="1">
      <alignment vertical="center"/>
      <protection/>
    </xf>
    <xf numFmtId="43" fontId="10" fillId="0" borderId="57" xfId="15" applyBorder="1" applyAlignment="1" applyProtection="1">
      <alignment vertical="center"/>
      <protection/>
    </xf>
    <xf numFmtId="43" fontId="10" fillId="0" borderId="11" xfId="15" applyBorder="1" applyAlignment="1" applyProtection="1">
      <alignment vertical="center"/>
      <protection/>
    </xf>
    <xf numFmtId="168" fontId="8" fillId="16" borderId="33" xfId="15" applyNumberFormat="1" applyFont="1" applyFill="1" applyBorder="1" applyAlignment="1" applyProtection="1">
      <alignment horizontal="center" vertical="center"/>
      <protection/>
    </xf>
    <xf numFmtId="168" fontId="8" fillId="16" borderId="69" xfId="15" applyNumberFormat="1" applyFont="1" applyFill="1" applyBorder="1" applyAlignment="1" applyProtection="1">
      <alignment horizontal="center" vertical="center"/>
      <protection/>
    </xf>
    <xf numFmtId="168" fontId="8" fillId="0" borderId="82" xfId="15" applyNumberFormat="1" applyFont="1" applyBorder="1" applyAlignment="1" applyProtection="1">
      <alignment horizontal="center" vertical="center"/>
      <protection/>
    </xf>
    <xf numFmtId="168" fontId="8" fillId="0" borderId="83" xfId="15" applyNumberFormat="1" applyFont="1" applyBorder="1" applyAlignment="1" applyProtection="1">
      <alignment horizontal="center" vertical="center"/>
      <protection/>
    </xf>
    <xf numFmtId="165" fontId="10" fillId="8" borderId="42" xfId="15" applyNumberFormat="1" applyFont="1" applyFill="1" applyBorder="1" applyAlignment="1" applyProtection="1">
      <alignment vertical="center"/>
      <protection/>
    </xf>
    <xf numFmtId="43" fontId="8" fillId="0" borderId="84" xfId="15" applyFont="1" applyBorder="1" applyAlignment="1">
      <alignment vertical="center" wrapText="1"/>
    </xf>
    <xf numFmtId="0" fontId="0" fillId="10" borderId="52" xfId="0" applyFill="1" applyBorder="1" applyAlignment="1">
      <alignment vertical="center"/>
    </xf>
    <xf numFmtId="3" fontId="20" fillId="10" borderId="5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5" fontId="0" fillId="0" borderId="36" xfId="15" applyNumberFormat="1" applyBorder="1" applyAlignment="1">
      <alignment vertical="center"/>
    </xf>
    <xf numFmtId="165" fontId="0" fillId="0" borderId="85" xfId="15" applyNumberFormat="1" applyBorder="1" applyAlignment="1">
      <alignment horizontal="center" vertical="center"/>
    </xf>
    <xf numFmtId="0" fontId="0" fillId="0" borderId="42" xfId="0" applyBorder="1" applyAlignment="1">
      <alignment/>
    </xf>
    <xf numFmtId="165" fontId="0" fillId="0" borderId="14" xfId="0" applyNumberFormat="1" applyBorder="1" applyAlignment="1">
      <alignment horizontal="center" vertical="center"/>
    </xf>
    <xf numFmtId="165" fontId="11" fillId="5" borderId="15" xfId="0" applyNumberFormat="1" applyFont="1" applyFill="1" applyBorder="1" applyAlignment="1">
      <alignment horizontal="center" vertical="center"/>
    </xf>
    <xf numFmtId="49" fontId="8" fillId="4" borderId="42" xfId="15" applyNumberFormat="1" applyFont="1" applyFill="1" applyBorder="1" applyAlignment="1">
      <alignment horizontal="center" vertical="center" wrapText="1"/>
    </xf>
    <xf numFmtId="166" fontId="8" fillId="4" borderId="64" xfId="15" applyNumberFormat="1" applyFont="1" applyFill="1" applyBorder="1" applyAlignment="1">
      <alignment horizontal="center" vertical="center" wrapText="1"/>
    </xf>
    <xf numFmtId="43" fontId="0" fillId="0" borderId="86" xfId="15" applyBorder="1" applyAlignment="1">
      <alignment horizontal="center" vertical="center" wrapText="1"/>
    </xf>
    <xf numFmtId="0" fontId="0" fillId="0" borderId="62" xfId="0" applyBorder="1" applyAlignment="1">
      <alignment/>
    </xf>
    <xf numFmtId="43" fontId="8" fillId="4" borderId="87" xfId="15" applyFont="1" applyFill="1" applyBorder="1" applyAlignment="1" applyProtection="1">
      <alignment horizontal="left" vertical="center"/>
      <protection/>
    </xf>
    <xf numFmtId="43" fontId="8" fillId="4" borderId="88" xfId="15" applyFont="1" applyFill="1" applyBorder="1" applyAlignment="1" applyProtection="1">
      <alignment horizontal="left" vertical="center"/>
      <protection/>
    </xf>
    <xf numFmtId="43" fontId="8" fillId="4" borderId="62" xfId="15" applyFont="1" applyFill="1" applyBorder="1" applyAlignment="1" applyProtection="1">
      <alignment horizontal="left" vertical="center"/>
      <protection/>
    </xf>
    <xf numFmtId="165" fontId="0" fillId="0" borderId="15" xfId="0" applyNumberFormat="1" applyBorder="1" applyAlignment="1">
      <alignment/>
    </xf>
    <xf numFmtId="165" fontId="20" fillId="0" borderId="15" xfId="0" applyNumberFormat="1" applyFont="1" applyBorder="1" applyAlignment="1">
      <alignment/>
    </xf>
    <xf numFmtId="168" fontId="8" fillId="8" borderId="33" xfId="15" applyNumberFormat="1" applyFont="1" applyFill="1" applyBorder="1" applyAlignment="1" applyProtection="1">
      <alignment horizontal="center" vertical="center"/>
      <protection/>
    </xf>
    <xf numFmtId="168" fontId="8" fillId="8" borderId="69" xfId="15" applyNumberFormat="1" applyFont="1" applyFill="1" applyBorder="1" applyAlignment="1" applyProtection="1">
      <alignment horizontal="center" vertical="center"/>
      <protection/>
    </xf>
    <xf numFmtId="168" fontId="8" fillId="0" borderId="72" xfId="15" applyNumberFormat="1" applyFont="1" applyBorder="1" applyAlignment="1" applyProtection="1">
      <alignment horizontal="center" vertical="center"/>
      <protection/>
    </xf>
    <xf numFmtId="168" fontId="8" fillId="9" borderId="72" xfId="15" applyNumberFormat="1" applyFont="1" applyFill="1" applyBorder="1" applyAlignment="1" applyProtection="1">
      <alignment horizontal="center" vertical="center"/>
      <protection/>
    </xf>
    <xf numFmtId="168" fontId="8" fillId="5" borderId="63" xfId="15" applyNumberFormat="1" applyFont="1" applyFill="1" applyBorder="1" applyAlignment="1" applyProtection="1">
      <alignment horizontal="center" vertical="center"/>
      <protection/>
    </xf>
    <xf numFmtId="168" fontId="8" fillId="0" borderId="63" xfId="15" applyNumberFormat="1" applyFont="1" applyBorder="1" applyAlignment="1" applyProtection="1">
      <alignment horizontal="center" vertical="center"/>
      <protection/>
    </xf>
    <xf numFmtId="43" fontId="8" fillId="5" borderId="65" xfId="15" applyFont="1" applyFill="1" applyBorder="1" applyAlignment="1" applyProtection="1">
      <alignment horizontal="left" vertical="center" wrapText="1"/>
      <protection/>
    </xf>
    <xf numFmtId="165" fontId="0" fillId="12" borderId="36" xfId="15" applyNumberFormat="1" applyFill="1" applyBorder="1" applyAlignment="1">
      <alignment horizontal="center" vertical="center"/>
    </xf>
    <xf numFmtId="165" fontId="10" fillId="5" borderId="36" xfId="15" applyNumberFormat="1" applyFont="1" applyFill="1" applyBorder="1" applyAlignment="1" applyProtection="1">
      <alignment vertical="center"/>
      <protection/>
    </xf>
    <xf numFmtId="165" fontId="10" fillId="5" borderId="50" xfId="15" applyNumberFormat="1" applyFont="1" applyFill="1" applyBorder="1" applyAlignment="1" applyProtection="1">
      <alignment vertical="center"/>
      <protection/>
    </xf>
    <xf numFmtId="165" fontId="10" fillId="0" borderId="19" xfId="15" applyNumberFormat="1" applyFont="1" applyFill="1" applyBorder="1" applyAlignment="1" applyProtection="1">
      <alignment vertical="center"/>
      <protection/>
    </xf>
    <xf numFmtId="43" fontId="8" fillId="0" borderId="15" xfId="15" applyFont="1" applyBorder="1" applyAlignment="1" applyProtection="1">
      <alignment horizontal="left" vertical="center"/>
      <protection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5" fontId="10" fillId="5" borderId="15" xfId="0" applyNumberFormat="1" applyFont="1" applyFill="1" applyBorder="1" applyAlignment="1">
      <alignment vertical="center"/>
    </xf>
    <xf numFmtId="165" fontId="10" fillId="9" borderId="50" xfId="15" applyNumberFormat="1" applyFont="1" applyFill="1" applyBorder="1" applyAlignment="1" applyProtection="1">
      <alignment vertical="center"/>
      <protection/>
    </xf>
    <xf numFmtId="165" fontId="10" fillId="16" borderId="50" xfId="15" applyNumberFormat="1" applyFont="1" applyFill="1" applyBorder="1" applyAlignment="1" applyProtection="1">
      <alignment vertical="center"/>
      <protection/>
    </xf>
    <xf numFmtId="165" fontId="10" fillId="8" borderId="50" xfId="15" applyNumberFormat="1" applyFont="1" applyFill="1" applyBorder="1" applyAlignment="1" applyProtection="1">
      <alignment vertical="center"/>
      <protection/>
    </xf>
    <xf numFmtId="165" fontId="10" fillId="5" borderId="19" xfId="15" applyNumberFormat="1" applyFont="1" applyFill="1" applyBorder="1" applyAlignment="1" applyProtection="1">
      <alignment vertical="center"/>
      <protection/>
    </xf>
    <xf numFmtId="165" fontId="10" fillId="5" borderId="89" xfId="15" applyNumberFormat="1" applyFont="1" applyFill="1" applyBorder="1" applyAlignment="1" applyProtection="1">
      <alignment vertical="center"/>
      <protection/>
    </xf>
    <xf numFmtId="0" fontId="0" fillId="0" borderId="50" xfId="0" applyBorder="1" applyAlignment="1">
      <alignment/>
    </xf>
    <xf numFmtId="165" fontId="10" fillId="0" borderId="16" xfId="15" applyNumberFormat="1" applyFont="1" applyFill="1" applyBorder="1" applyAlignment="1" applyProtection="1">
      <alignment vertical="center"/>
      <protection/>
    </xf>
    <xf numFmtId="165" fontId="10" fillId="8" borderId="19" xfId="15" applyNumberFormat="1" applyFont="1" applyFill="1" applyBorder="1" applyAlignment="1" applyProtection="1">
      <alignment vertical="center"/>
      <protection/>
    </xf>
    <xf numFmtId="165" fontId="10" fillId="0" borderId="85" xfId="15" applyNumberFormat="1" applyFont="1" applyFill="1" applyBorder="1" applyAlignment="1" applyProtection="1">
      <alignment vertical="center"/>
      <protection/>
    </xf>
    <xf numFmtId="165" fontId="0" fillId="0" borderId="0" xfId="15" applyNumberFormat="1" applyBorder="1" applyAlignment="1">
      <alignment horizontal="center" vertical="center"/>
    </xf>
    <xf numFmtId="165" fontId="18" fillId="11" borderId="90" xfId="15" applyNumberFormat="1" applyFont="1" applyFill="1" applyBorder="1" applyAlignment="1" applyProtection="1">
      <alignment vertical="center"/>
      <protection/>
    </xf>
    <xf numFmtId="0" fontId="0" fillId="0" borderId="16" xfId="0" applyBorder="1" applyAlignment="1">
      <alignment horizontal="right"/>
    </xf>
    <xf numFmtId="165" fontId="11" fillId="0" borderId="19" xfId="0" applyNumberFormat="1" applyFont="1" applyBorder="1" applyAlignment="1">
      <alignment/>
    </xf>
    <xf numFmtId="165" fontId="10" fillId="16" borderId="19" xfId="0" applyNumberFormat="1" applyFont="1" applyFill="1" applyBorder="1" applyAlignment="1">
      <alignment/>
    </xf>
    <xf numFmtId="165" fontId="10" fillId="0" borderId="19" xfId="0" applyNumberFormat="1" applyFont="1" applyBorder="1" applyAlignment="1">
      <alignment/>
    </xf>
    <xf numFmtId="165" fontId="10" fillId="0" borderId="44" xfId="0" applyNumberFormat="1" applyFont="1" applyBorder="1" applyAlignment="1">
      <alignment/>
    </xf>
    <xf numFmtId="165" fontId="10" fillId="16" borderId="15" xfId="0" applyNumberFormat="1" applyFont="1" applyFill="1" applyBorder="1" applyAlignment="1">
      <alignment/>
    </xf>
    <xf numFmtId="165" fontId="10" fillId="0" borderId="15" xfId="0" applyNumberFormat="1" applyFont="1" applyBorder="1" applyAlignment="1">
      <alignment/>
    </xf>
    <xf numFmtId="165" fontId="10" fillId="8" borderId="15" xfId="0" applyNumberFormat="1" applyFont="1" applyFill="1" applyBorder="1" applyAlignment="1">
      <alignment/>
    </xf>
    <xf numFmtId="165" fontId="10" fillId="0" borderId="52" xfId="0" applyNumberFormat="1" applyFont="1" applyBorder="1" applyAlignment="1">
      <alignment/>
    </xf>
    <xf numFmtId="170" fontId="8" fillId="4" borderId="64" xfId="15" applyNumberFormat="1" applyFont="1" applyFill="1" applyBorder="1" applyAlignment="1" applyProtection="1">
      <alignment horizontal="center" vertical="center"/>
      <protection/>
    </xf>
    <xf numFmtId="43" fontId="15" fillId="0" borderId="15" xfId="15" applyFont="1" applyBorder="1" applyAlignment="1" applyProtection="1">
      <alignment horizontal="center" vertical="center"/>
      <protection/>
    </xf>
    <xf numFmtId="165" fontId="14" fillId="7" borderId="15" xfId="15" applyNumberFormat="1" applyFont="1" applyFill="1" applyBorder="1" applyAlignment="1" applyProtection="1">
      <alignment horizontal="left" vertical="center"/>
      <protection/>
    </xf>
    <xf numFmtId="165" fontId="0" fillId="0" borderId="15" xfId="15" applyNumberFormat="1" applyBorder="1" applyAlignment="1">
      <alignment horizontal="left" vertical="center"/>
    </xf>
    <xf numFmtId="165" fontId="14" fillId="7" borderId="50" xfId="15" applyNumberFormat="1" applyFont="1" applyFill="1" applyBorder="1" applyAlignment="1" applyProtection="1">
      <alignment horizontal="left" vertical="center"/>
      <protection/>
    </xf>
    <xf numFmtId="165" fontId="13" fillId="6" borderId="15" xfId="15" applyNumberFormat="1" applyFont="1" applyFill="1" applyBorder="1" applyAlignment="1" applyProtection="1">
      <alignment horizontal="left" vertical="center"/>
      <protection/>
    </xf>
    <xf numFmtId="165" fontId="13" fillId="6" borderId="50" xfId="15" applyNumberFormat="1" applyFont="1" applyFill="1" applyBorder="1" applyAlignment="1" applyProtection="1">
      <alignment horizontal="left" vertical="center"/>
      <protection/>
    </xf>
    <xf numFmtId="165" fontId="14" fillId="17" borderId="42" xfId="15" applyNumberFormat="1" applyFont="1" applyFill="1" applyBorder="1" applyAlignment="1" applyProtection="1">
      <alignment horizontal="left" vertical="center"/>
      <protection/>
    </xf>
    <xf numFmtId="165" fontId="0" fillId="0" borderId="15" xfId="15" applyNumberFormat="1" applyBorder="1" applyAlignment="1">
      <alignment horizontal="left" vertical="center"/>
    </xf>
    <xf numFmtId="165" fontId="0" fillId="12" borderId="42" xfId="15" applyNumberFormat="1" applyFill="1" applyBorder="1" applyAlignment="1">
      <alignment horizontal="left" vertical="center"/>
    </xf>
    <xf numFmtId="165" fontId="0" fillId="12" borderId="15" xfId="15" applyNumberFormat="1" applyFill="1" applyBorder="1" applyAlignment="1">
      <alignment horizontal="left" vertical="center"/>
    </xf>
    <xf numFmtId="165" fontId="7" fillId="6" borderId="15" xfId="15" applyNumberFormat="1" applyFont="1" applyFill="1" applyBorder="1" applyAlignment="1" applyProtection="1">
      <alignment horizontal="left" vertical="center"/>
      <protection/>
    </xf>
    <xf numFmtId="165" fontId="7" fillId="6" borderId="50" xfId="15" applyNumberFormat="1" applyFont="1" applyFill="1" applyBorder="1" applyAlignment="1" applyProtection="1">
      <alignment horizontal="left" vertical="center"/>
      <protection/>
    </xf>
    <xf numFmtId="165" fontId="16" fillId="7" borderId="15" xfId="15" applyNumberFormat="1" applyFont="1" applyFill="1" applyBorder="1" applyAlignment="1" applyProtection="1">
      <alignment horizontal="left" vertical="center"/>
      <protection/>
    </xf>
    <xf numFmtId="165" fontId="16" fillId="7" borderId="50" xfId="15" applyNumberFormat="1" applyFont="1" applyFill="1" applyBorder="1" applyAlignment="1" applyProtection="1">
      <alignment horizontal="left" vertical="center"/>
      <protection/>
    </xf>
    <xf numFmtId="165" fontId="13" fillId="6" borderId="42" xfId="15" applyNumberFormat="1" applyFont="1" applyFill="1" applyBorder="1" applyAlignment="1" applyProtection="1">
      <alignment horizontal="left" vertical="center"/>
      <protection/>
    </xf>
    <xf numFmtId="165" fontId="13" fillId="6" borderId="19" xfId="15" applyNumberFormat="1" applyFont="1" applyFill="1" applyBorder="1" applyAlignment="1" applyProtection="1">
      <alignment horizontal="left" vertical="center"/>
      <protection/>
    </xf>
    <xf numFmtId="43" fontId="8" fillId="5" borderId="15" xfId="15" applyFont="1" applyFill="1" applyBorder="1" applyAlignment="1" applyProtection="1">
      <alignment horizontal="left" vertical="center" wrapText="1"/>
      <protection/>
    </xf>
    <xf numFmtId="165" fontId="14" fillId="7" borderId="18" xfId="15" applyNumberFormat="1" applyFont="1" applyFill="1" applyBorder="1" applyAlignment="1" applyProtection="1">
      <alignment vertical="center"/>
      <protection/>
    </xf>
    <xf numFmtId="165" fontId="10" fillId="9" borderId="18" xfId="15" applyNumberFormat="1" applyFont="1" applyFill="1" applyBorder="1" applyAlignment="1" applyProtection="1">
      <alignment vertical="center"/>
      <protection/>
    </xf>
    <xf numFmtId="165" fontId="0" fillId="9" borderId="15" xfId="15" applyNumberFormat="1" applyFill="1" applyBorder="1" applyAlignment="1">
      <alignment vertical="center"/>
    </xf>
    <xf numFmtId="165" fontId="0" fillId="5" borderId="15" xfId="15" applyNumberFormat="1" applyFill="1" applyBorder="1" applyAlignment="1">
      <alignment vertical="center"/>
    </xf>
    <xf numFmtId="0" fontId="0" fillId="0" borderId="15" xfId="0" applyBorder="1" applyAlignment="1">
      <alignment horizontal="center"/>
    </xf>
    <xf numFmtId="0" fontId="21" fillId="0" borderId="15" xfId="0" applyFont="1" applyBorder="1" applyAlignment="1">
      <alignment horizontal="center"/>
    </xf>
    <xf numFmtId="43" fontId="8" fillId="0" borderId="0" xfId="15" applyFont="1" applyFill="1" applyBorder="1" applyAlignment="1" applyProtection="1">
      <alignment horizontal="left" vertical="center" wrapText="1"/>
      <protection/>
    </xf>
    <xf numFmtId="43" fontId="8" fillId="0" borderId="0" xfId="15" applyFont="1" applyFill="1" applyBorder="1" applyAlignment="1" applyProtection="1">
      <alignment horizontal="right" vertical="center" wrapText="1"/>
      <protection/>
    </xf>
    <xf numFmtId="165" fontId="0" fillId="0" borderId="15" xfId="0" applyNumberFormat="1" applyBorder="1" applyAlignment="1">
      <alignment vertical="center"/>
    </xf>
    <xf numFmtId="0" fontId="0" fillId="0" borderId="88" xfId="0" applyBorder="1" applyAlignment="1">
      <alignment horizontal="right"/>
    </xf>
    <xf numFmtId="43" fontId="10" fillId="0" borderId="15" xfId="15" applyNumberFormat="1" applyFont="1" applyBorder="1" applyAlignment="1">
      <alignment vertical="center"/>
    </xf>
    <xf numFmtId="43" fontId="0" fillId="0" borderId="15" xfId="15" applyNumberFormat="1" applyFont="1" applyFill="1" applyBorder="1" applyAlignment="1">
      <alignment vertical="center"/>
    </xf>
    <xf numFmtId="43" fontId="0" fillId="0" borderId="15" xfId="0" applyNumberFormat="1" applyBorder="1" applyAlignment="1">
      <alignment/>
    </xf>
    <xf numFmtId="0" fontId="0" fillId="0" borderId="62" xfId="0" applyBorder="1" applyAlignment="1">
      <alignment horizontal="right"/>
    </xf>
    <xf numFmtId="0" fontId="0" fillId="0" borderId="81" xfId="0" applyBorder="1" applyAlignment="1">
      <alignment horizontal="right"/>
    </xf>
    <xf numFmtId="0" fontId="19" fillId="0" borderId="2" xfId="0" applyFont="1" applyBorder="1" applyAlignment="1">
      <alignment horizontal="left"/>
    </xf>
    <xf numFmtId="43" fontId="6" fillId="3" borderId="91" xfId="15" applyFont="1" applyFill="1" applyBorder="1" applyAlignment="1" applyProtection="1">
      <alignment horizontal="left" vertical="center"/>
      <protection/>
    </xf>
    <xf numFmtId="43" fontId="6" fillId="3" borderId="67" xfId="15" applyFont="1" applyFill="1" applyBorder="1" applyAlignment="1" applyProtection="1">
      <alignment horizontal="left" vertical="center"/>
      <protection/>
    </xf>
    <xf numFmtId="43" fontId="6" fillId="3" borderId="68" xfId="15" applyFont="1" applyFill="1" applyBorder="1" applyAlignment="1" applyProtection="1">
      <alignment horizontal="left" vertical="center"/>
      <protection/>
    </xf>
    <xf numFmtId="0" fontId="19" fillId="0" borderId="0" xfId="0" applyFont="1" applyBorder="1" applyAlignment="1">
      <alignment horizontal="left"/>
    </xf>
    <xf numFmtId="43" fontId="10" fillId="0" borderId="18" xfId="15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/>
    </xf>
    <xf numFmtId="0" fontId="0" fillId="0" borderId="42" xfId="0" applyBorder="1" applyAlignment="1">
      <alignment horizontal="center"/>
    </xf>
    <xf numFmtId="43" fontId="10" fillId="0" borderId="92" xfId="15" applyBorder="1" applyAlignment="1" applyProtection="1">
      <alignment horizontal="center" vertical="center"/>
      <protection/>
    </xf>
    <xf numFmtId="43" fontId="10" fillId="0" borderId="58" xfId="15" applyFill="1" applyBorder="1" applyAlignment="1" applyProtection="1">
      <alignment horizontal="center" vertical="center"/>
      <protection/>
    </xf>
    <xf numFmtId="43" fontId="10" fillId="0" borderId="93" xfId="15" applyBorder="1" applyAlignment="1" applyProtection="1">
      <alignment horizontal="center" vertical="center"/>
      <protection/>
    </xf>
    <xf numFmtId="43" fontId="10" fillId="0" borderId="36" xfId="15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6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43" fontId="10" fillId="0" borderId="36" xfId="15" applyFont="1" applyBorder="1" applyAlignment="1" applyProtection="1">
      <alignment horizontal="center" vertical="center"/>
      <protection/>
    </xf>
    <xf numFmtId="43" fontId="10" fillId="0" borderId="57" xfId="15" applyFont="1" applyBorder="1" applyAlignment="1" applyProtection="1">
      <alignment horizontal="center" vertical="center"/>
      <protection/>
    </xf>
    <xf numFmtId="43" fontId="10" fillId="0" borderId="11" xfId="15" applyFont="1" applyBorder="1" applyAlignment="1" applyProtection="1">
      <alignment horizontal="center" vertical="center"/>
      <protection/>
    </xf>
    <xf numFmtId="43" fontId="10" fillId="0" borderId="94" xfId="15" applyBorder="1" applyAlignment="1" applyProtection="1">
      <alignment horizontal="center" vertical="center"/>
      <protection/>
    </xf>
    <xf numFmtId="43" fontId="10" fillId="0" borderId="78" xfId="15" applyFill="1" applyBorder="1" applyAlignment="1" applyProtection="1">
      <alignment horizontal="center" vertical="center"/>
      <protection/>
    </xf>
    <xf numFmtId="43" fontId="10" fillId="0" borderId="76" xfId="15" applyFill="1" applyBorder="1" applyAlignment="1" applyProtection="1">
      <alignment horizontal="center" vertical="center"/>
      <protection/>
    </xf>
    <xf numFmtId="43" fontId="10" fillId="0" borderId="93" xfId="15" applyFill="1" applyBorder="1" applyAlignment="1" applyProtection="1">
      <alignment horizontal="center" vertical="center"/>
      <protection/>
    </xf>
    <xf numFmtId="43" fontId="10" fillId="0" borderId="95" xfId="15" applyBorder="1" applyAlignment="1" applyProtection="1">
      <alignment horizontal="center" vertical="center"/>
      <protection/>
    </xf>
    <xf numFmtId="43" fontId="10" fillId="0" borderId="32" xfId="15" applyBorder="1" applyAlignment="1" applyProtection="1">
      <alignment horizontal="center" vertical="center"/>
      <protection/>
    </xf>
    <xf numFmtId="43" fontId="10" fillId="0" borderId="59" xfId="15" applyBorder="1" applyAlignment="1" applyProtection="1">
      <alignment horizontal="center" vertical="center"/>
      <protection/>
    </xf>
    <xf numFmtId="43" fontId="8" fillId="4" borderId="33" xfId="15" applyFont="1" applyFill="1" applyBorder="1" applyAlignment="1" applyProtection="1">
      <alignment horizontal="left" vertical="center" wrapText="1"/>
      <protection/>
    </xf>
    <xf numFmtId="43" fontId="8" fillId="4" borderId="63" xfId="15" applyFont="1" applyFill="1" applyBorder="1" applyAlignment="1" applyProtection="1">
      <alignment horizontal="left" vertical="center" wrapText="1"/>
      <protection/>
    </xf>
    <xf numFmtId="43" fontId="8" fillId="4" borderId="70" xfId="15" applyFont="1" applyFill="1" applyBorder="1" applyAlignment="1" applyProtection="1">
      <alignment horizontal="left" vertical="center" wrapText="1"/>
      <protection/>
    </xf>
    <xf numFmtId="168" fontId="8" fillId="0" borderId="96" xfId="15" applyNumberFormat="1" applyFont="1" applyBorder="1" applyAlignment="1" applyProtection="1">
      <alignment horizontal="center" vertical="center"/>
      <protection/>
    </xf>
    <xf numFmtId="168" fontId="8" fillId="8" borderId="72" xfId="15" applyNumberFormat="1" applyFont="1" applyFill="1" applyBorder="1" applyAlignment="1" applyProtection="1">
      <alignment horizontal="center" vertical="center"/>
      <protection/>
    </xf>
    <xf numFmtId="168" fontId="8" fillId="12" borderId="33" xfId="15" applyNumberFormat="1" applyFont="1" applyFill="1" applyBorder="1" applyAlignment="1" applyProtection="1">
      <alignment horizontal="center" vertical="center"/>
      <protection/>
    </xf>
    <xf numFmtId="168" fontId="8" fillId="12" borderId="69" xfId="15" applyNumberFormat="1" applyFont="1" applyFill="1" applyBorder="1" applyAlignment="1" applyProtection="1">
      <alignment horizontal="center" vertical="center"/>
      <protection/>
    </xf>
    <xf numFmtId="43" fontId="6" fillId="3" borderId="15" xfId="15" applyFont="1" applyFill="1" applyBorder="1" applyAlignment="1" applyProtection="1">
      <alignment horizontal="left" vertical="center"/>
      <protection/>
    </xf>
    <xf numFmtId="168" fontId="8" fillId="12" borderId="33" xfId="15" applyNumberFormat="1" applyFont="1" applyFill="1" applyBorder="1" applyAlignment="1" applyProtection="1">
      <alignment horizontal="center" vertical="center"/>
      <protection/>
    </xf>
    <xf numFmtId="168" fontId="8" fillId="12" borderId="69" xfId="15" applyNumberFormat="1" applyFont="1" applyFill="1" applyBorder="1" applyAlignment="1" applyProtection="1">
      <alignment horizontal="center" vertical="center"/>
      <protection/>
    </xf>
    <xf numFmtId="168" fontId="8" fillId="12" borderId="82" xfId="15" applyNumberFormat="1" applyFont="1" applyFill="1" applyBorder="1" applyAlignment="1" applyProtection="1">
      <alignment horizontal="center" vertical="center"/>
      <protection/>
    </xf>
    <xf numFmtId="168" fontId="8" fillId="12" borderId="83" xfId="15" applyNumberFormat="1" applyFont="1" applyFill="1" applyBorder="1" applyAlignment="1" applyProtection="1">
      <alignment horizontal="center" vertical="center"/>
      <protection/>
    </xf>
    <xf numFmtId="168" fontId="8" fillId="9" borderId="63" xfId="15" applyNumberFormat="1" applyFont="1" applyFill="1" applyBorder="1" applyAlignment="1" applyProtection="1">
      <alignment horizontal="center" vertical="center"/>
      <protection/>
    </xf>
    <xf numFmtId="43" fontId="10" fillId="0" borderId="15" xfId="15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168" fontId="8" fillId="0" borderId="65" xfId="15" applyNumberFormat="1" applyFont="1" applyBorder="1" applyAlignment="1" applyProtection="1">
      <alignment horizontal="center" vertical="center"/>
      <protection/>
    </xf>
    <xf numFmtId="0" fontId="19" fillId="0" borderId="97" xfId="0" applyFont="1" applyBorder="1" applyAlignment="1">
      <alignment horizontal="left"/>
    </xf>
    <xf numFmtId="0" fontId="19" fillId="0" borderId="81" xfId="0" applyFont="1" applyBorder="1" applyAlignment="1">
      <alignment horizontal="left"/>
    </xf>
    <xf numFmtId="43" fontId="8" fillId="4" borderId="31" xfId="15" applyFont="1" applyFill="1" applyBorder="1" applyAlignment="1" applyProtection="1">
      <alignment horizontal="left" vertical="center"/>
      <protection/>
    </xf>
    <xf numFmtId="43" fontId="8" fillId="4" borderId="0" xfId="15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right"/>
    </xf>
    <xf numFmtId="43" fontId="0" fillId="5" borderId="15" xfId="15" applyFill="1" applyBorder="1" applyAlignment="1">
      <alignment horizontal="left"/>
    </xf>
    <xf numFmtId="43" fontId="0" fillId="0" borderId="15" xfId="15" applyBorder="1" applyAlignment="1">
      <alignment/>
    </xf>
    <xf numFmtId="43" fontId="0" fillId="5" borderId="15" xfId="0" applyNumberFormat="1" applyFill="1" applyBorder="1" applyAlignment="1">
      <alignment horizontal="left"/>
    </xf>
    <xf numFmtId="0" fontId="0" fillId="5" borderId="15" xfId="0" applyFill="1" applyBorder="1" applyAlignment="1">
      <alignment/>
    </xf>
    <xf numFmtId="43" fontId="8" fillId="9" borderId="33" xfId="15" applyFont="1" applyFill="1" applyBorder="1" applyAlignment="1" applyProtection="1">
      <alignment horizontal="left" vertical="center"/>
      <protection/>
    </xf>
    <xf numFmtId="165" fontId="10" fillId="9" borderId="42" xfId="15" applyNumberFormat="1" applyFont="1" applyFill="1" applyBorder="1" applyAlignment="1" applyProtection="1">
      <alignment vertical="center"/>
      <protection/>
    </xf>
    <xf numFmtId="165" fontId="10" fillId="9" borderId="19" xfId="15" applyNumberFormat="1" applyFont="1" applyFill="1" applyBorder="1" applyAlignment="1" applyProtection="1">
      <alignment vertical="center"/>
      <protection/>
    </xf>
    <xf numFmtId="43" fontId="10" fillId="0" borderId="5" xfId="15" applyFill="1" applyBorder="1" applyAlignment="1" applyProtection="1">
      <alignment horizontal="center" vertical="center"/>
      <protection/>
    </xf>
    <xf numFmtId="165" fontId="21" fillId="12" borderId="0" xfId="0" applyNumberFormat="1" applyFont="1" applyFill="1" applyAlignment="1">
      <alignment vertical="center"/>
    </xf>
    <xf numFmtId="43" fontId="6" fillId="3" borderId="98" xfId="15" applyFont="1" applyFill="1" applyBorder="1" applyAlignment="1" applyProtection="1">
      <alignment horizontal="left" vertical="center"/>
      <protection/>
    </xf>
    <xf numFmtId="43" fontId="8" fillId="4" borderId="99" xfId="15" applyFont="1" applyFill="1" applyBorder="1" applyAlignment="1" applyProtection="1">
      <alignment horizontal="left" vertical="center"/>
      <protection/>
    </xf>
    <xf numFmtId="165" fontId="14" fillId="7" borderId="42" xfId="15" applyNumberFormat="1" applyFont="1" applyFill="1" applyBorder="1" applyAlignment="1" applyProtection="1">
      <alignment horizontal="left" vertical="center"/>
      <protection/>
    </xf>
    <xf numFmtId="165" fontId="13" fillId="6" borderId="71" xfId="15" applyNumberFormat="1" applyFont="1" applyFill="1" applyBorder="1" applyAlignment="1" applyProtection="1">
      <alignment horizontal="left" vertical="center"/>
      <protection/>
    </xf>
    <xf numFmtId="165" fontId="14" fillId="7" borderId="71" xfId="15" applyNumberFormat="1" applyFont="1" applyFill="1" applyBorder="1" applyAlignment="1" applyProtection="1">
      <alignment horizontal="left" vertical="center"/>
      <protection/>
    </xf>
    <xf numFmtId="165" fontId="0" fillId="0" borderId="71" xfId="15" applyNumberFormat="1" applyBorder="1" applyAlignment="1">
      <alignment horizontal="center" vertical="center"/>
    </xf>
    <xf numFmtId="43" fontId="8" fillId="0" borderId="15" xfId="15" applyFont="1" applyFill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5" fillId="0" borderId="9" xfId="0" applyFont="1" applyBorder="1" applyAlignment="1">
      <alignment horizontal="center" vertical="center"/>
    </xf>
    <xf numFmtId="165" fontId="0" fillId="0" borderId="42" xfId="15" applyNumberFormat="1" applyBorder="1" applyAlignment="1">
      <alignment vertical="center"/>
    </xf>
    <xf numFmtId="165" fontId="0" fillId="0" borderId="42" xfId="15" applyNumberFormat="1" applyFill="1" applyBorder="1" applyAlignment="1">
      <alignment vertical="center"/>
    </xf>
    <xf numFmtId="0" fontId="0" fillId="10" borderId="54" xfId="0" applyFill="1" applyBorder="1" applyAlignment="1">
      <alignment vertical="center"/>
    </xf>
    <xf numFmtId="165" fontId="14" fillId="7" borderId="19" xfId="15" applyNumberFormat="1" applyFont="1" applyFill="1" applyBorder="1" applyAlignment="1" applyProtection="1">
      <alignment horizontal="left" vertical="center"/>
      <protection/>
    </xf>
    <xf numFmtId="3" fontId="20" fillId="10" borderId="90" xfId="0" applyNumberFormat="1" applyFont="1" applyFill="1" applyBorder="1" applyAlignment="1">
      <alignment vertical="center"/>
    </xf>
    <xf numFmtId="165" fontId="0" fillId="0" borderId="42" xfId="15" applyNumberFormat="1" applyBorder="1" applyAlignment="1">
      <alignment horizontal="left" vertical="center"/>
    </xf>
    <xf numFmtId="165" fontId="0" fillId="0" borderId="42" xfId="15" applyNumberFormat="1" applyBorder="1" applyAlignment="1">
      <alignment horizontal="center" vertical="center"/>
    </xf>
    <xf numFmtId="165" fontId="0" fillId="12" borderId="42" xfId="15" applyNumberFormat="1" applyFill="1" applyBorder="1" applyAlignment="1">
      <alignment horizontal="center" vertical="center"/>
    </xf>
    <xf numFmtId="165" fontId="10" fillId="0" borderId="42" xfId="15" applyNumberFormat="1" applyFont="1" applyFill="1" applyBorder="1" applyAlignment="1">
      <alignment vertical="center"/>
    </xf>
    <xf numFmtId="165" fontId="0" fillId="12" borderId="42" xfId="15" applyNumberFormat="1" applyFill="1" applyBorder="1" applyAlignment="1">
      <alignment horizontal="center" vertical="center"/>
    </xf>
    <xf numFmtId="165" fontId="0" fillId="12" borderId="62" xfId="15" applyNumberFormat="1" applyFill="1" applyBorder="1" applyAlignment="1">
      <alignment horizontal="center" vertical="center"/>
    </xf>
    <xf numFmtId="165" fontId="0" fillId="0" borderId="53" xfId="15" applyNumberFormat="1" applyBorder="1" applyAlignment="1">
      <alignment horizontal="center" vertical="center"/>
    </xf>
    <xf numFmtId="43" fontId="0" fillId="0" borderId="42" xfId="15" applyBorder="1" applyAlignment="1">
      <alignment/>
    </xf>
    <xf numFmtId="165" fontId="0" fillId="0" borderId="42" xfId="15" applyNumberFormat="1" applyBorder="1" applyAlignment="1">
      <alignment horizontal="center" vertical="center"/>
    </xf>
    <xf numFmtId="165" fontId="0" fillId="0" borderId="54" xfId="15" applyNumberFormat="1" applyBorder="1" applyAlignment="1">
      <alignment horizontal="center" vertical="center"/>
    </xf>
    <xf numFmtId="43" fontId="0" fillId="5" borderId="50" xfId="0" applyNumberFormat="1" applyFill="1" applyBorder="1" applyAlignment="1">
      <alignment horizontal="left"/>
    </xf>
    <xf numFmtId="43" fontId="0" fillId="0" borderId="50" xfId="15" applyBorder="1" applyAlignment="1">
      <alignment/>
    </xf>
    <xf numFmtId="0" fontId="0" fillId="0" borderId="5" xfId="0" applyBorder="1" applyAlignment="1">
      <alignment horizontal="left"/>
    </xf>
    <xf numFmtId="49" fontId="6" fillId="3" borderId="15" xfId="15" applyNumberFormat="1" applyFont="1" applyFill="1" applyBorder="1" applyAlignment="1">
      <alignment horizontal="center" vertical="center" wrapText="1"/>
    </xf>
    <xf numFmtId="43" fontId="8" fillId="0" borderId="100" xfId="15" applyFont="1" applyBorder="1" applyAlignment="1">
      <alignment vertical="center" wrapText="1"/>
    </xf>
    <xf numFmtId="0" fontId="0" fillId="0" borderId="57" xfId="0" applyBorder="1" applyAlignment="1">
      <alignment/>
    </xf>
    <xf numFmtId="166" fontId="8" fillId="4" borderId="71" xfId="15" applyNumberFormat="1" applyFont="1" applyFill="1" applyBorder="1" applyAlignment="1" applyProtection="1">
      <alignment horizontal="center" vertical="center"/>
      <protection/>
    </xf>
    <xf numFmtId="166" fontId="8" fillId="4" borderId="101" xfId="15" applyNumberFormat="1" applyFont="1" applyFill="1" applyBorder="1" applyAlignment="1" applyProtection="1">
      <alignment horizontal="center" vertical="center"/>
      <protection/>
    </xf>
    <xf numFmtId="168" fontId="8" fillId="0" borderId="102" xfId="15" applyNumberFormat="1" applyFont="1" applyBorder="1" applyAlignment="1" applyProtection="1">
      <alignment horizontal="center" vertical="center"/>
      <protection/>
    </xf>
    <xf numFmtId="165" fontId="10" fillId="16" borderId="42" xfId="15" applyNumberFormat="1" applyFont="1" applyFill="1" applyBorder="1" applyAlignment="1">
      <alignment horizontal="center" vertical="center"/>
    </xf>
    <xf numFmtId="43" fontId="8" fillId="4" borderId="63" xfId="15" applyFont="1" applyFill="1" applyBorder="1" applyAlignment="1" applyProtection="1">
      <alignment horizontal="left" vertical="center" wrapText="1"/>
      <protection/>
    </xf>
    <xf numFmtId="43" fontId="8" fillId="4" borderId="70" xfId="15" applyFont="1" applyFill="1" applyBorder="1" applyAlignment="1" applyProtection="1">
      <alignment horizontal="left" vertical="center" wrapText="1"/>
      <protection/>
    </xf>
    <xf numFmtId="43" fontId="10" fillId="0" borderId="80" xfId="15" applyFill="1" applyBorder="1" applyAlignment="1" applyProtection="1">
      <alignment horizontal="center" vertical="center"/>
      <protection/>
    </xf>
    <xf numFmtId="43" fontId="8" fillId="4" borderId="33" xfId="15" applyFont="1" applyFill="1" applyBorder="1" applyAlignment="1" applyProtection="1">
      <alignment horizontal="left" vertical="center" wrapText="1"/>
      <protection/>
    </xf>
    <xf numFmtId="43" fontId="10" fillId="0" borderId="32" xfId="15" applyFont="1" applyFill="1" applyBorder="1" applyAlignment="1">
      <alignment horizontal="center" vertical="center" wrapText="1"/>
    </xf>
    <xf numFmtId="43" fontId="10" fillId="0" borderId="59" xfId="15" applyFont="1" applyFill="1" applyBorder="1" applyAlignment="1">
      <alignment horizontal="center" vertical="center" wrapText="1"/>
    </xf>
    <xf numFmtId="43" fontId="0" fillId="0" borderId="103" xfId="15" applyBorder="1" applyAlignment="1">
      <alignment horizontal="center" vertical="center" wrapText="1"/>
    </xf>
    <xf numFmtId="43" fontId="0" fillId="0" borderId="104" xfId="15" applyBorder="1" applyAlignment="1">
      <alignment horizontal="center" vertical="center" wrapText="1"/>
    </xf>
    <xf numFmtId="43" fontId="0" fillId="0" borderId="105" xfId="15" applyBorder="1" applyAlignment="1">
      <alignment horizontal="center" vertical="center" wrapText="1"/>
    </xf>
    <xf numFmtId="43" fontId="0" fillId="0" borderId="106" xfId="15" applyBorder="1" applyAlignment="1">
      <alignment horizontal="center" vertical="center" wrapText="1"/>
    </xf>
    <xf numFmtId="43" fontId="0" fillId="0" borderId="107" xfId="15" applyBorder="1" applyAlignment="1">
      <alignment horizontal="center" vertical="center" wrapText="1"/>
    </xf>
    <xf numFmtId="43" fontId="0" fillId="0" borderId="108" xfId="15" applyBorder="1" applyAlignment="1">
      <alignment horizontal="center" vertical="center" wrapText="1"/>
    </xf>
    <xf numFmtId="43" fontId="0" fillId="0" borderId="109" xfId="15" applyBorder="1" applyAlignment="1">
      <alignment horizontal="center" vertical="center" wrapText="1"/>
    </xf>
    <xf numFmtId="43" fontId="0" fillId="0" borderId="110" xfId="15" applyBorder="1" applyAlignment="1">
      <alignment horizontal="center" vertical="center" wrapText="1"/>
    </xf>
    <xf numFmtId="43" fontId="0" fillId="0" borderId="58" xfId="15" applyBorder="1" applyAlignment="1">
      <alignment horizontal="center" vertical="center" wrapText="1"/>
    </xf>
    <xf numFmtId="43" fontId="0" fillId="0" borderId="95" xfId="15" applyBorder="1" applyAlignment="1">
      <alignment horizontal="center" vertical="center" wrapText="1"/>
    </xf>
    <xf numFmtId="43" fontId="0" fillId="0" borderId="111" xfId="15" applyFill="1" applyBorder="1" applyAlignment="1">
      <alignment horizontal="center" vertical="center" wrapText="1"/>
    </xf>
    <xf numFmtId="43" fontId="0" fillId="0" borderId="5" xfId="15" applyFill="1" applyBorder="1" applyAlignment="1">
      <alignment horizontal="center" vertical="center" wrapText="1"/>
    </xf>
    <xf numFmtId="43" fontId="0" fillId="0" borderId="112" xfId="15" applyFill="1" applyBorder="1" applyAlignment="1">
      <alignment horizontal="center" vertical="center" wrapText="1"/>
    </xf>
    <xf numFmtId="43" fontId="0" fillId="0" borderId="58" xfId="15" applyFill="1" applyBorder="1" applyAlignment="1">
      <alignment horizontal="center" vertical="center" wrapText="1"/>
    </xf>
    <xf numFmtId="43" fontId="0" fillId="0" borderId="32" xfId="15" applyFill="1" applyBorder="1" applyAlignment="1">
      <alignment horizontal="center" vertical="center" wrapText="1"/>
    </xf>
    <xf numFmtId="43" fontId="0" fillId="0" borderId="110" xfId="15" applyFill="1" applyBorder="1" applyAlignment="1">
      <alignment horizontal="center" vertical="center" wrapText="1"/>
    </xf>
    <xf numFmtId="43" fontId="10" fillId="0" borderId="58" xfId="15" applyFont="1" applyFill="1" applyBorder="1" applyAlignment="1">
      <alignment horizontal="center" vertical="center" wrapText="1"/>
    </xf>
    <xf numFmtId="165" fontId="0" fillId="0" borderId="13" xfId="15" applyNumberFormat="1" applyBorder="1" applyAlignment="1">
      <alignment horizontal="center" vertical="center"/>
    </xf>
    <xf numFmtId="43" fontId="0" fillId="0" borderId="62" xfId="15" applyBorder="1" applyAlignment="1">
      <alignment horizontal="center" vertical="center" wrapText="1"/>
    </xf>
    <xf numFmtId="43" fontId="0" fillId="0" borderId="53" xfId="15" applyBorder="1" applyAlignment="1">
      <alignment horizontal="center" vertical="center" wrapText="1"/>
    </xf>
    <xf numFmtId="43" fontId="0" fillId="0" borderId="113" xfId="15" applyBorder="1" applyAlignment="1">
      <alignment horizontal="center" vertical="center" wrapText="1"/>
    </xf>
    <xf numFmtId="43" fontId="0" fillId="0" borderId="32" xfId="15" applyBorder="1" applyAlignment="1">
      <alignment horizontal="center" vertical="center" wrapText="1"/>
    </xf>
    <xf numFmtId="43" fontId="0" fillId="0" borderId="59" xfId="15" applyBorder="1" applyAlignment="1">
      <alignment horizontal="center" vertical="center" wrapText="1"/>
    </xf>
    <xf numFmtId="43" fontId="8" fillId="4" borderId="62" xfId="15" applyFont="1" applyFill="1" applyBorder="1" applyAlignment="1">
      <alignment horizontal="center" vertical="center" wrapText="1"/>
    </xf>
    <xf numFmtId="43" fontId="6" fillId="3" borderId="14" xfId="15" applyFont="1" applyFill="1" applyBorder="1" applyAlignment="1">
      <alignment horizontal="left" vertical="center" wrapText="1"/>
    </xf>
    <xf numFmtId="43" fontId="6" fillId="3" borderId="114" xfId="15" applyFont="1" applyFill="1" applyBorder="1" applyAlignment="1">
      <alignment horizontal="left" vertical="center" wrapText="1"/>
    </xf>
    <xf numFmtId="43" fontId="6" fillId="3" borderId="53" xfId="15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81" xfId="0" applyFont="1" applyBorder="1" applyAlignment="1">
      <alignment horizontal="right" vertical="center" wrapText="1"/>
    </xf>
    <xf numFmtId="43" fontId="8" fillId="4" borderId="18" xfId="15" applyFont="1" applyFill="1" applyBorder="1" applyAlignment="1">
      <alignment horizontal="left" vertical="center" wrapText="1"/>
    </xf>
    <xf numFmtId="43" fontId="8" fillId="4" borderId="71" xfId="15" applyFont="1" applyFill="1" applyBorder="1" applyAlignment="1">
      <alignment horizontal="left" vertical="center" wrapText="1"/>
    </xf>
    <xf numFmtId="43" fontId="8" fillId="4" borderId="42" xfId="15" applyFont="1" applyFill="1" applyBorder="1" applyAlignment="1">
      <alignment horizontal="left" vertical="center" wrapText="1"/>
    </xf>
    <xf numFmtId="165" fontId="0" fillId="0" borderId="59" xfId="15" applyNumberFormat="1" applyBorder="1" applyAlignment="1">
      <alignment horizontal="center" vertical="center"/>
    </xf>
    <xf numFmtId="43" fontId="8" fillId="4" borderId="71" xfId="15" applyFont="1" applyFill="1" applyBorder="1" applyAlignment="1">
      <alignment vertical="center" wrapText="1"/>
    </xf>
    <xf numFmtId="43" fontId="8" fillId="4" borderId="42" xfId="15" applyFont="1" applyFill="1" applyBorder="1" applyAlignment="1">
      <alignment vertical="center" wrapText="1"/>
    </xf>
    <xf numFmtId="43" fontId="8" fillId="4" borderId="72" xfId="15" applyFont="1" applyFill="1" applyBorder="1" applyAlignment="1">
      <alignment horizontal="left" vertical="center" wrapText="1"/>
    </xf>
    <xf numFmtId="43" fontId="8" fillId="4" borderId="63" xfId="15" applyFont="1" applyFill="1" applyBorder="1" applyAlignment="1">
      <alignment horizontal="left" vertical="center" wrapText="1"/>
    </xf>
    <xf numFmtId="43" fontId="8" fillId="4" borderId="70" xfId="15" applyFont="1" applyFill="1" applyBorder="1" applyAlignment="1">
      <alignment horizontal="left" vertical="center" wrapText="1"/>
    </xf>
    <xf numFmtId="167" fontId="8" fillId="0" borderId="53" xfId="15" applyNumberFormat="1" applyFont="1" applyBorder="1" applyAlignment="1">
      <alignment horizontal="center" vertical="center" wrapText="1"/>
    </xf>
    <xf numFmtId="43" fontId="8" fillId="0" borderId="18" xfId="15" applyFont="1" applyFill="1" applyBorder="1" applyAlignment="1">
      <alignment horizontal="center" vertical="center" wrapText="1"/>
    </xf>
    <xf numFmtId="43" fontId="8" fillId="0" borderId="42" xfId="15" applyFont="1" applyFill="1" applyBorder="1" applyAlignment="1">
      <alignment horizontal="center" vertical="center" wrapText="1"/>
    </xf>
    <xf numFmtId="43" fontId="8" fillId="4" borderId="25" xfId="15" applyFont="1" applyFill="1" applyBorder="1" applyAlignment="1">
      <alignment horizontal="center" vertical="center" wrapText="1"/>
    </xf>
    <xf numFmtId="43" fontId="8" fillId="4" borderId="88" xfId="15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9" fillId="0" borderId="71" xfId="15" applyNumberFormat="1" applyFont="1" applyBorder="1" applyAlignment="1">
      <alignment horizontal="center" vertical="center" wrapText="1"/>
    </xf>
    <xf numFmtId="49" fontId="9" fillId="0" borderId="42" xfId="15" applyNumberFormat="1" applyFont="1" applyBorder="1" applyAlignment="1">
      <alignment horizontal="center" vertical="center" wrapText="1"/>
    </xf>
    <xf numFmtId="49" fontId="9" fillId="0" borderId="18" xfId="15" applyNumberFormat="1" applyFont="1" applyBorder="1" applyAlignment="1">
      <alignment horizontal="center" vertical="center" wrapText="1"/>
    </xf>
    <xf numFmtId="43" fontId="8" fillId="4" borderId="18" xfId="15" applyFont="1" applyFill="1" applyBorder="1" applyAlignment="1">
      <alignment vertical="center" wrapText="1"/>
    </xf>
    <xf numFmtId="43" fontId="3" fillId="2" borderId="6" xfId="15" applyFont="1" applyFill="1" applyBorder="1" applyAlignment="1">
      <alignment horizontal="center" vertical="center" wrapText="1"/>
    </xf>
    <xf numFmtId="43" fontId="3" fillId="2" borderId="1" xfId="15" applyFont="1" applyFill="1" applyBorder="1" applyAlignment="1">
      <alignment horizontal="center" vertical="center" wrapText="1"/>
    </xf>
    <xf numFmtId="43" fontId="3" fillId="2" borderId="7" xfId="15" applyFont="1" applyFill="1" applyBorder="1" applyAlignment="1">
      <alignment horizontal="center" vertical="center" wrapText="1"/>
    </xf>
    <xf numFmtId="43" fontId="3" fillId="2" borderId="116" xfId="15" applyFont="1" applyFill="1" applyBorder="1" applyAlignment="1">
      <alignment horizontal="center" vertical="center" wrapText="1"/>
    </xf>
    <xf numFmtId="43" fontId="3" fillId="2" borderId="117" xfId="15" applyFont="1" applyFill="1" applyBorder="1" applyAlignment="1">
      <alignment horizontal="center" vertical="center" wrapText="1"/>
    </xf>
    <xf numFmtId="43" fontId="3" fillId="2" borderId="8" xfId="15" applyFont="1" applyFill="1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3" fontId="2" fillId="2" borderId="116" xfId="15" applyFont="1" applyFill="1" applyBorder="1" applyAlignment="1">
      <alignment horizontal="center" vertical="center" wrapText="1"/>
    </xf>
    <xf numFmtId="43" fontId="2" fillId="2" borderId="117" xfId="15" applyFont="1" applyFill="1" applyBorder="1" applyAlignment="1">
      <alignment horizontal="center" vertical="center" wrapText="1"/>
    </xf>
    <xf numFmtId="43" fontId="2" fillId="2" borderId="8" xfId="15" applyFont="1" applyFill="1" applyBorder="1" applyAlignment="1">
      <alignment horizontal="center" vertical="center" wrapText="1"/>
    </xf>
    <xf numFmtId="43" fontId="3" fillId="2" borderId="3" xfId="15" applyFont="1" applyFill="1" applyBorder="1" applyAlignment="1">
      <alignment horizontal="center" vertical="center" wrapText="1"/>
    </xf>
    <xf numFmtId="43" fontId="3" fillId="2" borderId="4" xfId="15" applyFont="1" applyFill="1" applyBorder="1" applyAlignment="1">
      <alignment horizontal="center" vertical="center" wrapText="1"/>
    </xf>
    <xf numFmtId="43" fontId="3" fillId="2" borderId="5" xfId="15" applyFont="1" applyFill="1" applyBorder="1" applyAlignment="1">
      <alignment horizontal="center" vertical="center" wrapText="1"/>
    </xf>
    <xf numFmtId="49" fontId="9" fillId="0" borderId="62" xfId="15" applyNumberFormat="1" applyFont="1" applyBorder="1" applyAlignment="1">
      <alignment horizontal="center" vertical="center" wrapText="1"/>
    </xf>
    <xf numFmtId="43" fontId="8" fillId="4" borderId="31" xfId="15" applyFont="1" applyFill="1" applyBorder="1" applyAlignment="1">
      <alignment vertical="center" wrapText="1"/>
    </xf>
    <xf numFmtId="43" fontId="8" fillId="4" borderId="0" xfId="15" applyFont="1" applyFill="1" applyBorder="1" applyAlignment="1">
      <alignment vertical="center" wrapText="1"/>
    </xf>
    <xf numFmtId="43" fontId="8" fillId="4" borderId="81" xfId="15" applyFont="1" applyFill="1" applyBorder="1" applyAlignment="1">
      <alignment vertical="center" wrapText="1"/>
    </xf>
    <xf numFmtId="167" fontId="8" fillId="0" borderId="71" xfId="15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43" fontId="8" fillId="4" borderId="99" xfId="15" applyFont="1" applyFill="1" applyBorder="1" applyAlignment="1">
      <alignment vertical="center" wrapText="1"/>
    </xf>
    <xf numFmtId="43" fontId="6" fillId="3" borderId="15" xfId="15" applyFont="1" applyFill="1" applyBorder="1" applyAlignment="1">
      <alignment horizontal="left" vertical="center" wrapText="1"/>
    </xf>
    <xf numFmtId="43" fontId="6" fillId="3" borderId="18" xfId="15" applyFont="1" applyFill="1" applyBorder="1" applyAlignment="1">
      <alignment vertical="center" wrapText="1"/>
    </xf>
    <xf numFmtId="43" fontId="6" fillId="3" borderId="71" xfId="15" applyFont="1" applyFill="1" applyBorder="1" applyAlignment="1">
      <alignment vertical="center" wrapText="1"/>
    </xf>
    <xf numFmtId="43" fontId="6" fillId="3" borderId="42" xfId="15" applyFont="1" applyFill="1" applyBorder="1" applyAlignment="1">
      <alignment vertical="center" wrapText="1"/>
    </xf>
    <xf numFmtId="167" fontId="8" fillId="0" borderId="42" xfId="15" applyNumberFormat="1" applyFont="1" applyBorder="1" applyAlignment="1">
      <alignment horizontal="center" vertical="center" wrapText="1"/>
    </xf>
    <xf numFmtId="43" fontId="0" fillId="0" borderId="36" xfId="15" applyFont="1" applyBorder="1" applyAlignment="1">
      <alignment horizontal="center" vertical="center" wrapText="1"/>
    </xf>
    <xf numFmtId="43" fontId="0" fillId="0" borderId="11" xfId="15" applyFont="1" applyBorder="1" applyAlignment="1">
      <alignment horizontal="center" vertical="center" wrapText="1"/>
    </xf>
    <xf numFmtId="43" fontId="6" fillId="3" borderId="118" xfId="15" applyFont="1" applyFill="1" applyBorder="1" applyAlignment="1">
      <alignment vertical="center" wrapText="1"/>
    </xf>
    <xf numFmtId="43" fontId="6" fillId="3" borderId="119" xfId="15" applyFont="1" applyFill="1" applyBorder="1" applyAlignment="1">
      <alignment vertical="center" wrapText="1"/>
    </xf>
    <xf numFmtId="43" fontId="6" fillId="3" borderId="68" xfId="15" applyFont="1" applyFill="1" applyBorder="1" applyAlignment="1">
      <alignment vertical="center" wrapText="1"/>
    </xf>
    <xf numFmtId="49" fontId="9" fillId="0" borderId="88" xfId="15" applyNumberFormat="1" applyFont="1" applyBorder="1" applyAlignment="1">
      <alignment horizontal="center" vertical="center" wrapText="1"/>
    </xf>
    <xf numFmtId="167" fontId="8" fillId="0" borderId="18" xfId="15" applyNumberFormat="1" applyFont="1" applyBorder="1" applyAlignment="1">
      <alignment horizontal="center" vertical="center" wrapText="1"/>
    </xf>
    <xf numFmtId="167" fontId="8" fillId="0" borderId="120" xfId="15" applyNumberFormat="1" applyFont="1" applyBorder="1" applyAlignment="1">
      <alignment horizontal="center" vertical="center" wrapText="1"/>
    </xf>
    <xf numFmtId="43" fontId="8" fillId="4" borderId="98" xfId="15" applyFont="1" applyFill="1" applyBorder="1" applyAlignment="1">
      <alignment horizontal="left" vertical="center" wrapText="1"/>
    </xf>
    <xf numFmtId="43" fontId="8" fillId="4" borderId="0" xfId="15" applyFont="1" applyFill="1" applyBorder="1" applyAlignment="1">
      <alignment horizontal="left" vertical="center" wrapText="1"/>
    </xf>
    <xf numFmtId="43" fontId="8" fillId="4" borderId="81" xfId="15" applyFont="1" applyFill="1" applyBorder="1" applyAlignment="1">
      <alignment horizontal="left" vertical="center" wrapText="1"/>
    </xf>
    <xf numFmtId="43" fontId="8" fillId="4" borderId="15" xfId="15" applyFont="1" applyFill="1" applyBorder="1" applyAlignment="1">
      <alignment horizontal="left" vertical="center" wrapText="1"/>
    </xf>
    <xf numFmtId="167" fontId="8" fillId="0" borderId="25" xfId="15" applyNumberFormat="1" applyFont="1" applyBorder="1" applyAlignment="1">
      <alignment horizontal="center" vertical="center" wrapText="1"/>
    </xf>
    <xf numFmtId="167" fontId="8" fillId="0" borderId="121" xfId="15" applyNumberFormat="1" applyFont="1" applyBorder="1" applyAlignment="1">
      <alignment horizontal="center" vertical="center" wrapText="1"/>
    </xf>
    <xf numFmtId="167" fontId="8" fillId="0" borderId="14" xfId="15" applyNumberFormat="1" applyFont="1" applyBorder="1" applyAlignment="1">
      <alignment horizontal="center" vertical="center" wrapText="1"/>
    </xf>
    <xf numFmtId="167" fontId="8" fillId="0" borderId="122" xfId="15" applyNumberFormat="1" applyFont="1" applyBorder="1" applyAlignment="1">
      <alignment horizontal="center" vertical="center" wrapText="1"/>
    </xf>
    <xf numFmtId="43" fontId="8" fillId="4" borderId="25" xfId="15" applyFont="1" applyFill="1" applyBorder="1" applyAlignment="1">
      <alignment horizontal="left" vertical="center" wrapText="1"/>
    </xf>
    <xf numFmtId="43" fontId="8" fillId="4" borderId="88" xfId="15" applyFont="1" applyFill="1" applyBorder="1" applyAlignment="1">
      <alignment horizontal="left" vertical="center" wrapText="1"/>
    </xf>
    <xf numFmtId="43" fontId="8" fillId="4" borderId="62" xfId="15" applyFont="1" applyFill="1" applyBorder="1" applyAlignment="1">
      <alignment horizontal="left" vertical="center" wrapText="1"/>
    </xf>
    <xf numFmtId="0" fontId="20" fillId="10" borderId="123" xfId="0" applyFont="1" applyFill="1" applyBorder="1" applyAlignment="1">
      <alignment horizontal="right" vertical="center"/>
    </xf>
    <xf numFmtId="0" fontId="20" fillId="10" borderId="124" xfId="0" applyFont="1" applyFill="1" applyBorder="1" applyAlignment="1">
      <alignment horizontal="right" vertical="center"/>
    </xf>
    <xf numFmtId="0" fontId="20" fillId="10" borderId="54" xfId="0" applyFont="1" applyFill="1" applyBorder="1" applyAlignment="1">
      <alignment horizontal="right" vertical="center"/>
    </xf>
    <xf numFmtId="165" fontId="0" fillId="0" borderId="58" xfId="15" applyNumberFormat="1" applyBorder="1" applyAlignment="1">
      <alignment horizontal="center" vertical="center"/>
    </xf>
    <xf numFmtId="165" fontId="0" fillId="0" borderId="32" xfId="15" applyNumberFormat="1" applyBorder="1" applyAlignment="1">
      <alignment horizontal="center" vertical="center"/>
    </xf>
    <xf numFmtId="43" fontId="0" fillId="0" borderId="36" xfId="15" applyBorder="1" applyAlignment="1">
      <alignment horizontal="center" vertical="center" wrapText="1"/>
    </xf>
    <xf numFmtId="43" fontId="0" fillId="0" borderId="57" xfId="15" applyBorder="1" applyAlignment="1">
      <alignment horizontal="center" vertical="center" wrapText="1"/>
    </xf>
    <xf numFmtId="43" fontId="0" fillId="0" borderId="11" xfId="15" applyBorder="1" applyAlignment="1">
      <alignment horizontal="center" vertical="center" wrapText="1"/>
    </xf>
    <xf numFmtId="43" fontId="8" fillId="4" borderId="102" xfId="15" applyFont="1" applyFill="1" applyBorder="1" applyAlignment="1">
      <alignment horizontal="left" vertical="center" wrapText="1"/>
    </xf>
    <xf numFmtId="43" fontId="8" fillId="4" borderId="65" xfId="15" applyFont="1" applyFill="1" applyBorder="1" applyAlignment="1">
      <alignment horizontal="left" vertical="center" wrapText="1"/>
    </xf>
    <xf numFmtId="43" fontId="8" fillId="4" borderId="99" xfId="15" applyFont="1" applyFill="1" applyBorder="1" applyAlignment="1">
      <alignment horizontal="left" vertical="center" wrapText="1"/>
    </xf>
    <xf numFmtId="167" fontId="8" fillId="0" borderId="125" xfId="15" applyNumberFormat="1" applyFont="1" applyBorder="1" applyAlignment="1">
      <alignment horizontal="center" vertical="center" wrapText="1"/>
    </xf>
    <xf numFmtId="167" fontId="8" fillId="0" borderId="126" xfId="15" applyNumberFormat="1" applyFont="1" applyBorder="1" applyAlignment="1">
      <alignment horizontal="center" vertical="center" wrapText="1"/>
    </xf>
    <xf numFmtId="43" fontId="6" fillId="3" borderId="18" xfId="15" applyFont="1" applyFill="1" applyBorder="1" applyAlignment="1">
      <alignment horizontal="left" vertical="center" wrapText="1"/>
    </xf>
    <xf numFmtId="43" fontId="6" fillId="3" borderId="71" xfId="15" applyFont="1" applyFill="1" applyBorder="1" applyAlignment="1">
      <alignment horizontal="left" vertical="center" wrapText="1"/>
    </xf>
    <xf numFmtId="43" fontId="6" fillId="3" borderId="42" xfId="15" applyFont="1" applyFill="1" applyBorder="1" applyAlignment="1">
      <alignment horizontal="left" vertical="center" wrapText="1"/>
    </xf>
    <xf numFmtId="43" fontId="8" fillId="4" borderId="22" xfId="15" applyFont="1" applyFill="1" applyBorder="1" applyAlignment="1">
      <alignment vertical="center" wrapText="1"/>
    </xf>
    <xf numFmtId="43" fontId="8" fillId="4" borderId="65" xfId="15" applyFont="1" applyFill="1" applyBorder="1" applyAlignment="1">
      <alignment vertical="center" wrapText="1"/>
    </xf>
    <xf numFmtId="0" fontId="0" fillId="0" borderId="127" xfId="0" applyBorder="1" applyAlignment="1">
      <alignment horizontal="center"/>
    </xf>
    <xf numFmtId="0" fontId="0" fillId="0" borderId="128" xfId="0" applyBorder="1" applyAlignment="1">
      <alignment horizontal="center"/>
    </xf>
    <xf numFmtId="43" fontId="10" fillId="0" borderId="80" xfId="15" applyBorder="1" applyAlignment="1" applyProtection="1">
      <alignment horizontal="center" vertical="center"/>
      <protection/>
    </xf>
    <xf numFmtId="43" fontId="10" fillId="0" borderId="94" xfId="15" applyBorder="1" applyAlignment="1" applyProtection="1">
      <alignment horizontal="center" vertical="center"/>
      <protection/>
    </xf>
    <xf numFmtId="43" fontId="10" fillId="0" borderId="76" xfId="15" applyBorder="1" applyAlignment="1" applyProtection="1">
      <alignment horizontal="center" vertical="center"/>
      <protection/>
    </xf>
    <xf numFmtId="43" fontId="10" fillId="0" borderId="79" xfId="15" applyBorder="1" applyAlignment="1" applyProtection="1">
      <alignment horizontal="center" vertical="center"/>
      <protection/>
    </xf>
    <xf numFmtId="43" fontId="10" fillId="0" borderId="15" xfId="15" applyBorder="1" applyAlignment="1" applyProtection="1">
      <alignment horizontal="center" vertical="center"/>
      <protection/>
    </xf>
    <xf numFmtId="168" fontId="8" fillId="8" borderId="33" xfId="15" applyNumberFormat="1" applyFont="1" applyFill="1" applyBorder="1" applyAlignment="1" applyProtection="1">
      <alignment horizontal="center" vertical="center"/>
      <protection/>
    </xf>
    <xf numFmtId="168" fontId="8" fillId="8" borderId="69" xfId="15" applyNumberFormat="1" applyFont="1" applyFill="1" applyBorder="1" applyAlignment="1" applyProtection="1">
      <alignment horizontal="center" vertical="center"/>
      <protection/>
    </xf>
    <xf numFmtId="168" fontId="8" fillId="9" borderId="129" xfId="15" applyNumberFormat="1" applyFont="1" applyFill="1" applyBorder="1" applyAlignment="1" applyProtection="1">
      <alignment horizontal="center" vertical="center"/>
      <protection/>
    </xf>
    <xf numFmtId="0" fontId="0" fillId="9" borderId="83" xfId="0" applyFill="1" applyBorder="1" applyAlignment="1">
      <alignment/>
    </xf>
    <xf numFmtId="43" fontId="6" fillId="3" borderId="14" xfId="15" applyFont="1" applyFill="1" applyBorder="1" applyAlignment="1" applyProtection="1">
      <alignment horizontal="left" vertical="center"/>
      <protection/>
    </xf>
    <xf numFmtId="43" fontId="6" fillId="3" borderId="114" xfId="15" applyFont="1" applyFill="1" applyBorder="1" applyAlignment="1" applyProtection="1">
      <alignment horizontal="left" vertical="center"/>
      <protection/>
    </xf>
    <xf numFmtId="43" fontId="6" fillId="3" borderId="53" xfId="15" applyFont="1" applyFill="1" applyBorder="1" applyAlignment="1" applyProtection="1">
      <alignment horizontal="left" vertical="center"/>
      <protection/>
    </xf>
    <xf numFmtId="43" fontId="8" fillId="4" borderId="33" xfId="15" applyFont="1" applyFill="1" applyBorder="1" applyAlignment="1" applyProtection="1">
      <alignment horizontal="left" vertical="center"/>
      <protection/>
    </xf>
    <xf numFmtId="0" fontId="0" fillId="0" borderId="63" xfId="0" applyBorder="1" applyAlignment="1">
      <alignment horizontal="left"/>
    </xf>
    <xf numFmtId="0" fontId="0" fillId="0" borderId="70" xfId="0" applyBorder="1" applyAlignment="1">
      <alignment horizontal="left"/>
    </xf>
    <xf numFmtId="0" fontId="19" fillId="0" borderId="0" xfId="0" applyFont="1" applyFill="1" applyBorder="1" applyAlignment="1">
      <alignment horizontal="left" vertical="center" wrapText="1"/>
    </xf>
    <xf numFmtId="0" fontId="19" fillId="0" borderId="81" xfId="0" applyFont="1" applyFill="1" applyBorder="1" applyAlignment="1">
      <alignment horizontal="left" vertical="center" wrapText="1"/>
    </xf>
    <xf numFmtId="168" fontId="8" fillId="5" borderId="67" xfId="15" applyNumberFormat="1" applyFont="1" applyFill="1" applyBorder="1" applyAlignment="1" applyProtection="1">
      <alignment horizontal="center" vertical="center"/>
      <protection/>
    </xf>
    <xf numFmtId="168" fontId="8" fillId="5" borderId="128" xfId="15" applyNumberFormat="1" applyFont="1" applyFill="1" applyBorder="1" applyAlignment="1" applyProtection="1">
      <alignment horizontal="center" vertical="center"/>
      <protection/>
    </xf>
    <xf numFmtId="168" fontId="8" fillId="0" borderId="63" xfId="15" applyNumberFormat="1" applyFont="1" applyBorder="1" applyAlignment="1" applyProtection="1">
      <alignment horizontal="center" vertical="center"/>
      <protection/>
    </xf>
    <xf numFmtId="168" fontId="8" fillId="0" borderId="69" xfId="15" applyNumberFormat="1" applyFont="1" applyBorder="1" applyAlignment="1" applyProtection="1">
      <alignment horizontal="center" vertical="center"/>
      <protection/>
    </xf>
    <xf numFmtId="168" fontId="8" fillId="0" borderId="42" xfId="15" applyNumberFormat="1" applyFont="1" applyBorder="1" applyAlignment="1" applyProtection="1">
      <alignment horizontal="center" vertical="center"/>
      <protection/>
    </xf>
    <xf numFmtId="168" fontId="8" fillId="0" borderId="15" xfId="15" applyNumberFormat="1" applyFont="1" applyBorder="1" applyAlignment="1" applyProtection="1">
      <alignment horizontal="center" vertical="center"/>
      <protection/>
    </xf>
    <xf numFmtId="168" fontId="8" fillId="16" borderId="72" xfId="15" applyNumberFormat="1" applyFont="1" applyFill="1" applyBorder="1" applyAlignment="1" applyProtection="1">
      <alignment horizontal="center" vertical="center"/>
      <protection/>
    </xf>
    <xf numFmtId="0" fontId="0" fillId="0" borderId="69" xfId="0" applyBorder="1" applyAlignment="1">
      <alignment/>
    </xf>
    <xf numFmtId="168" fontId="8" fillId="0" borderId="33" xfId="15" applyNumberFormat="1" applyFont="1" applyBorder="1" applyAlignment="1" applyProtection="1">
      <alignment horizontal="center" vertical="center"/>
      <protection/>
    </xf>
    <xf numFmtId="43" fontId="10" fillId="0" borderId="13" xfId="15" applyBorder="1" applyAlignment="1" applyProtection="1">
      <alignment horizontal="center" vertical="center"/>
      <protection/>
    </xf>
    <xf numFmtId="43" fontId="10" fillId="0" borderId="95" xfId="15" applyFill="1" applyBorder="1" applyAlignment="1" applyProtection="1">
      <alignment horizontal="center" vertical="center"/>
      <protection/>
    </xf>
    <xf numFmtId="43" fontId="10" fillId="0" borderId="59" xfId="15" applyFill="1" applyBorder="1" applyAlignment="1" applyProtection="1">
      <alignment horizontal="center" vertical="center"/>
      <protection/>
    </xf>
    <xf numFmtId="43" fontId="10" fillId="0" borderId="65" xfId="15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0" fillId="0" borderId="67" xfId="0" applyBorder="1" applyAlignment="1">
      <alignment horizontal="center"/>
    </xf>
    <xf numFmtId="168" fontId="8" fillId="0" borderId="18" xfId="15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>
      <alignment/>
    </xf>
    <xf numFmtId="43" fontId="6" fillId="3" borderId="18" xfId="15" applyFont="1" applyFill="1" applyBorder="1" applyAlignment="1" applyProtection="1">
      <alignment horizontal="left" vertical="center"/>
      <protection/>
    </xf>
    <xf numFmtId="43" fontId="6" fillId="3" borderId="71" xfId="15" applyFont="1" applyFill="1" applyBorder="1" applyAlignment="1" applyProtection="1">
      <alignment horizontal="left" vertical="center"/>
      <protection/>
    </xf>
    <xf numFmtId="43" fontId="6" fillId="3" borderId="42" xfId="15" applyFont="1" applyFill="1" applyBorder="1" applyAlignment="1" applyProtection="1">
      <alignment horizontal="left" vertical="center"/>
      <protection/>
    </xf>
    <xf numFmtId="43" fontId="10" fillId="0" borderId="78" xfId="15" applyBorder="1" applyAlignment="1" applyProtection="1">
      <alignment horizontal="center" vertical="center"/>
      <protection/>
    </xf>
    <xf numFmtId="0" fontId="0" fillId="0" borderId="76" xfId="0" applyBorder="1" applyAlignment="1">
      <alignment horizontal="center"/>
    </xf>
    <xf numFmtId="0" fontId="0" fillId="0" borderId="79" xfId="0" applyBorder="1" applyAlignment="1">
      <alignment horizontal="center"/>
    </xf>
    <xf numFmtId="43" fontId="10" fillId="0" borderId="130" xfId="15" applyBorder="1" applyAlignment="1" applyProtection="1">
      <alignment horizontal="center" vertical="center"/>
      <protection/>
    </xf>
    <xf numFmtId="0" fontId="0" fillId="0" borderId="5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2" xfId="0" applyBorder="1" applyAlignment="1" applyProtection="1">
      <alignment horizontal="center" vertical="center"/>
      <protection/>
    </xf>
    <xf numFmtId="0" fontId="0" fillId="0" borderId="98" xfId="0" applyBorder="1" applyAlignment="1">
      <alignment horizontal="center"/>
    </xf>
    <xf numFmtId="0" fontId="0" fillId="0" borderId="91" xfId="0" applyBorder="1" applyAlignment="1">
      <alignment horizontal="center"/>
    </xf>
    <xf numFmtId="168" fontId="8" fillId="5" borderId="33" xfId="15" applyNumberFormat="1" applyFont="1" applyFill="1" applyBorder="1" applyAlignment="1" applyProtection="1">
      <alignment horizontal="center" vertical="center"/>
      <protection/>
    </xf>
    <xf numFmtId="168" fontId="8" fillId="5" borderId="18" xfId="15" applyNumberFormat="1" applyFont="1" applyFill="1" applyBorder="1" applyAlignment="1" applyProtection="1">
      <alignment horizontal="center" vertical="center"/>
      <protection/>
    </xf>
    <xf numFmtId="0" fontId="0" fillId="0" borderId="120" xfId="0" applyBorder="1" applyAlignment="1">
      <alignment/>
    </xf>
    <xf numFmtId="168" fontId="8" fillId="5" borderId="72" xfId="15" applyNumberFormat="1" applyFont="1" applyFill="1" applyBorder="1" applyAlignment="1" applyProtection="1">
      <alignment horizontal="center" vertical="center"/>
      <protection/>
    </xf>
    <xf numFmtId="168" fontId="8" fillId="5" borderId="69" xfId="15" applyNumberFormat="1" applyFont="1" applyFill="1" applyBorder="1" applyAlignment="1" applyProtection="1">
      <alignment horizontal="center" vertical="center"/>
      <protection/>
    </xf>
    <xf numFmtId="168" fontId="8" fillId="0" borderId="72" xfId="15" applyNumberFormat="1" applyFont="1" applyBorder="1" applyAlignment="1" applyProtection="1">
      <alignment horizontal="center" vertical="center"/>
      <protection/>
    </xf>
    <xf numFmtId="168" fontId="8" fillId="9" borderId="33" xfId="15" applyNumberFormat="1" applyFont="1" applyFill="1" applyBorder="1" applyAlignment="1" applyProtection="1">
      <alignment horizontal="center" vertical="center"/>
      <protection/>
    </xf>
    <xf numFmtId="43" fontId="10" fillId="0" borderId="13" xfId="15" applyFill="1" applyBorder="1" applyAlignment="1" applyProtection="1">
      <alignment horizontal="center" vertical="center"/>
      <protection/>
    </xf>
    <xf numFmtId="0" fontId="0" fillId="0" borderId="93" xfId="0" applyBorder="1" applyAlignment="1">
      <alignment horizontal="center"/>
    </xf>
    <xf numFmtId="0" fontId="0" fillId="0" borderId="71" xfId="0" applyBorder="1" applyAlignment="1">
      <alignment horizontal="left"/>
    </xf>
    <xf numFmtId="0" fontId="0" fillId="0" borderId="42" xfId="0" applyBorder="1" applyAlignment="1">
      <alignment horizontal="left"/>
    </xf>
    <xf numFmtId="168" fontId="8" fillId="0" borderId="82" xfId="15" applyNumberFormat="1" applyFont="1" applyBorder="1" applyAlignment="1" applyProtection="1">
      <alignment horizontal="center" vertical="center"/>
      <protection/>
    </xf>
    <xf numFmtId="0" fontId="0" fillId="0" borderId="83" xfId="0" applyBorder="1" applyAlignment="1">
      <alignment/>
    </xf>
    <xf numFmtId="43" fontId="10" fillId="0" borderId="58" xfId="15" applyFill="1" applyBorder="1" applyAlignment="1" applyProtection="1">
      <alignment horizontal="center" vertical="center"/>
      <protection/>
    </xf>
    <xf numFmtId="43" fontId="10" fillId="0" borderId="32" xfId="15" applyFill="1" applyBorder="1" applyAlignment="1" applyProtection="1">
      <alignment horizontal="center" vertical="center"/>
      <protection/>
    </xf>
    <xf numFmtId="43" fontId="10" fillId="0" borderId="102" xfId="15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/>
    </xf>
    <xf numFmtId="43" fontId="10" fillId="0" borderId="58" xfId="15" applyBorder="1" applyAlignment="1" applyProtection="1">
      <alignment horizontal="center" vertical="center"/>
      <protection/>
    </xf>
    <xf numFmtId="43" fontId="10" fillId="0" borderId="32" xfId="15" applyBorder="1" applyAlignment="1" applyProtection="1">
      <alignment horizontal="center" vertical="center"/>
      <protection/>
    </xf>
    <xf numFmtId="43" fontId="10" fillId="0" borderId="59" xfId="15" applyBorder="1" applyAlignment="1" applyProtection="1">
      <alignment horizontal="center" vertical="center"/>
      <protection/>
    </xf>
    <xf numFmtId="43" fontId="10" fillId="0" borderId="102" xfId="15" applyFill="1" applyBorder="1" applyAlignment="1" applyProtection="1">
      <alignment horizontal="center" vertical="center"/>
      <protection/>
    </xf>
    <xf numFmtId="43" fontId="10" fillId="0" borderId="18" xfId="15" applyBorder="1" applyAlignment="1" applyProtection="1">
      <alignment horizontal="center" vertical="center"/>
      <protection/>
    </xf>
    <xf numFmtId="43" fontId="10" fillId="0" borderId="42" xfId="15" applyBorder="1" applyAlignment="1" applyProtection="1">
      <alignment horizontal="center" vertical="center"/>
      <protection/>
    </xf>
    <xf numFmtId="43" fontId="8" fillId="4" borderId="18" xfId="15" applyFont="1" applyFill="1" applyBorder="1" applyAlignment="1" applyProtection="1">
      <alignment horizontal="left" vertical="center" wrapText="1"/>
      <protection/>
    </xf>
    <xf numFmtId="168" fontId="8" fillId="0" borderId="96" xfId="15" applyNumberFormat="1" applyFont="1" applyBorder="1" applyAlignment="1" applyProtection="1">
      <alignment horizontal="center" vertical="center"/>
      <protection/>
    </xf>
    <xf numFmtId="43" fontId="17" fillId="3" borderId="72" xfId="15" applyFont="1" applyFill="1" applyBorder="1" applyAlignment="1" applyProtection="1">
      <alignment horizontal="left" vertical="center"/>
      <protection/>
    </xf>
    <xf numFmtId="43" fontId="10" fillId="0" borderId="65" xfId="15" applyBorder="1" applyAlignment="1" applyProtection="1">
      <alignment horizontal="center" vertical="center"/>
      <protection/>
    </xf>
    <xf numFmtId="43" fontId="8" fillId="4" borderId="125" xfId="15" applyFont="1" applyFill="1" applyBorder="1" applyAlignment="1" applyProtection="1">
      <alignment horizontal="left" vertical="center" wrapText="1"/>
      <protection/>
    </xf>
    <xf numFmtId="0" fontId="0" fillId="0" borderId="74" xfId="0" applyBorder="1" applyAlignment="1">
      <alignment horizontal="left"/>
    </xf>
    <xf numFmtId="0" fontId="0" fillId="0" borderId="75" xfId="0" applyBorder="1" applyAlignment="1">
      <alignment horizontal="left"/>
    </xf>
    <xf numFmtId="43" fontId="6" fillId="3" borderId="15" xfId="15" applyFont="1" applyFill="1" applyBorder="1" applyAlignment="1" applyProtection="1">
      <alignment horizontal="left" vertical="center"/>
      <protection/>
    </xf>
    <xf numFmtId="0" fontId="0" fillId="0" borderId="15" xfId="0" applyBorder="1" applyAlignment="1">
      <alignment horizontal="left"/>
    </xf>
    <xf numFmtId="43" fontId="8" fillId="4" borderId="35" xfId="15" applyFont="1" applyFill="1" applyBorder="1" applyAlignment="1" applyProtection="1">
      <alignment horizontal="left" vertical="center" wrapText="1"/>
      <protection/>
    </xf>
    <xf numFmtId="0" fontId="0" fillId="0" borderId="67" xfId="0" applyBorder="1" applyAlignment="1">
      <alignment horizontal="left"/>
    </xf>
    <xf numFmtId="0" fontId="0" fillId="0" borderId="68" xfId="0" applyBorder="1" applyAlignment="1">
      <alignment horizontal="left"/>
    </xf>
    <xf numFmtId="43" fontId="10" fillId="0" borderId="95" xfId="15" applyBorder="1" applyAlignment="1" applyProtection="1">
      <alignment horizontal="center" vertical="center"/>
      <protection/>
    </xf>
    <xf numFmtId="168" fontId="8" fillId="0" borderId="22" xfId="15" applyNumberFormat="1" applyFont="1" applyBorder="1" applyAlignment="1" applyProtection="1">
      <alignment horizontal="center" vertical="center"/>
      <protection/>
    </xf>
    <xf numFmtId="0" fontId="0" fillId="0" borderId="80" xfId="0" applyBorder="1" applyAlignment="1">
      <alignment/>
    </xf>
    <xf numFmtId="168" fontId="8" fillId="9" borderId="18" xfId="15" applyNumberFormat="1" applyFont="1" applyFill="1" applyBorder="1" applyAlignment="1" applyProtection="1">
      <alignment horizontal="center" vertical="center"/>
      <protection/>
    </xf>
    <xf numFmtId="168" fontId="8" fillId="5" borderId="72" xfId="15" applyNumberFormat="1" applyFont="1" applyFill="1" applyBorder="1" applyAlignment="1" applyProtection="1">
      <alignment horizontal="center" vertical="center"/>
      <protection/>
    </xf>
    <xf numFmtId="43" fontId="8" fillId="4" borderId="33" xfId="15" applyFont="1" applyFill="1" applyBorder="1" applyAlignment="1" applyProtection="1">
      <alignment horizontal="left" vertical="center"/>
      <protection/>
    </xf>
    <xf numFmtId="43" fontId="8" fillId="4" borderId="73" xfId="15" applyFont="1" applyFill="1" applyBorder="1" applyAlignment="1" applyProtection="1">
      <alignment horizontal="left" vertical="center"/>
      <protection/>
    </xf>
    <xf numFmtId="168" fontId="8" fillId="8" borderId="96" xfId="15" applyNumberFormat="1" applyFont="1" applyFill="1" applyBorder="1" applyAlignment="1" applyProtection="1">
      <alignment horizontal="center" vertical="center"/>
      <protection/>
    </xf>
    <xf numFmtId="0" fontId="0" fillId="0" borderId="114" xfId="0" applyBorder="1" applyAlignment="1">
      <alignment horizontal="left"/>
    </xf>
    <xf numFmtId="0" fontId="0" fillId="0" borderId="53" xfId="0" applyBorder="1" applyAlignment="1">
      <alignment horizontal="left"/>
    </xf>
    <xf numFmtId="43" fontId="8" fillId="4" borderId="125" xfId="15" applyFont="1" applyFill="1" applyBorder="1" applyAlignment="1" applyProtection="1">
      <alignment horizontal="left" vertical="center"/>
      <protection/>
    </xf>
    <xf numFmtId="168" fontId="8" fillId="0" borderId="129" xfId="15" applyNumberFormat="1" applyFont="1" applyBorder="1" applyAlignment="1" applyProtection="1">
      <alignment horizontal="center" vertical="center"/>
      <protection/>
    </xf>
    <xf numFmtId="168" fontId="8" fillId="9" borderId="82" xfId="15" applyNumberFormat="1" applyFont="1" applyFill="1" applyBorder="1" applyAlignment="1" applyProtection="1">
      <alignment horizontal="center" vertical="center"/>
      <protection/>
    </xf>
    <xf numFmtId="168" fontId="8" fillId="0" borderId="72" xfId="15" applyNumberFormat="1" applyFont="1" applyBorder="1" applyAlignment="1" applyProtection="1">
      <alignment horizontal="center" vertical="center"/>
      <protection/>
    </xf>
    <xf numFmtId="168" fontId="8" fillId="16" borderId="33" xfId="15" applyNumberFormat="1" applyFont="1" applyFill="1" applyBorder="1" applyAlignment="1" applyProtection="1">
      <alignment horizontal="center" vertical="center"/>
      <protection/>
    </xf>
    <xf numFmtId="43" fontId="12" fillId="0" borderId="131" xfId="15" applyFont="1" applyBorder="1" applyAlignment="1">
      <alignment horizontal="center" vertical="center" wrapText="1"/>
    </xf>
    <xf numFmtId="43" fontId="12" fillId="0" borderId="53" xfId="15" applyFont="1" applyBorder="1" applyAlignment="1">
      <alignment horizontal="center" vertical="center" wrapText="1"/>
    </xf>
    <xf numFmtId="165" fontId="12" fillId="0" borderId="131" xfId="15" applyNumberFormat="1" applyFont="1" applyBorder="1" applyAlignment="1">
      <alignment horizontal="center" vertical="center" wrapText="1"/>
    </xf>
    <xf numFmtId="165" fontId="12" fillId="0" borderId="53" xfId="15" applyNumberFormat="1" applyFont="1" applyBorder="1" applyAlignment="1">
      <alignment horizontal="center" vertical="center" wrapText="1"/>
    </xf>
    <xf numFmtId="43" fontId="12" fillId="0" borderId="132" xfId="15" applyFont="1" applyBorder="1" applyAlignment="1">
      <alignment horizontal="center" vertical="center" wrapText="1"/>
    </xf>
    <xf numFmtId="43" fontId="12" fillId="0" borderId="11" xfId="15" applyFont="1" applyBorder="1" applyAlignment="1">
      <alignment horizontal="center" vertical="center" wrapText="1"/>
    </xf>
    <xf numFmtId="43" fontId="12" fillId="0" borderId="4" xfId="15" applyFont="1" applyBorder="1" applyAlignment="1">
      <alignment horizontal="center" vertical="center" wrapText="1"/>
    </xf>
    <xf numFmtId="43" fontId="12" fillId="0" borderId="16" xfId="15" applyFont="1" applyBorder="1" applyAlignment="1">
      <alignment horizontal="center" vertical="center" wrapText="1"/>
    </xf>
    <xf numFmtId="43" fontId="6" fillId="3" borderId="125" xfId="15" applyFont="1" applyFill="1" applyBorder="1" applyAlignment="1" applyProtection="1">
      <alignment horizontal="left" vertical="center"/>
      <protection/>
    </xf>
    <xf numFmtId="43" fontId="3" fillId="0" borderId="133" xfId="15" applyFont="1" applyBorder="1" applyAlignment="1">
      <alignment horizontal="center" vertical="center"/>
    </xf>
    <xf numFmtId="43" fontId="3" fillId="0" borderId="59" xfId="15" applyFont="1" applyBorder="1" applyAlignment="1">
      <alignment horizontal="center" vertical="center"/>
    </xf>
    <xf numFmtId="43" fontId="3" fillId="0" borderId="132" xfId="15" applyFont="1" applyBorder="1" applyAlignment="1">
      <alignment horizontal="center" vertical="center"/>
    </xf>
    <xf numFmtId="43" fontId="3" fillId="0" borderId="134" xfId="15" applyFont="1" applyBorder="1" applyAlignment="1">
      <alignment vertical="center"/>
    </xf>
    <xf numFmtId="0" fontId="0" fillId="0" borderId="131" xfId="0" applyBorder="1" applyAlignment="1">
      <alignment/>
    </xf>
    <xf numFmtId="0" fontId="0" fillId="0" borderId="14" xfId="0" applyBorder="1" applyAlignment="1">
      <alignment/>
    </xf>
    <xf numFmtId="0" fontId="0" fillId="0" borderId="53" xfId="0" applyBorder="1" applyAlignment="1">
      <alignment/>
    </xf>
    <xf numFmtId="0" fontId="0" fillId="0" borderId="11" xfId="0" applyBorder="1" applyAlignment="1">
      <alignment/>
    </xf>
    <xf numFmtId="43" fontId="6" fillId="3" borderId="72" xfId="15" applyFont="1" applyFill="1" applyBorder="1" applyAlignment="1" applyProtection="1">
      <alignment horizontal="left" vertical="center" wrapText="1"/>
      <protection/>
    </xf>
    <xf numFmtId="168" fontId="8" fillId="8" borderId="18" xfId="15" applyNumberFormat="1" applyFont="1" applyFill="1" applyBorder="1" applyAlignment="1" applyProtection="1">
      <alignment horizontal="center" vertical="center"/>
      <protection/>
    </xf>
    <xf numFmtId="43" fontId="9" fillId="0" borderId="102" xfId="15" applyFont="1" applyBorder="1" applyAlignment="1" applyProtection="1">
      <alignment horizontal="center" vertical="center"/>
      <protection/>
    </xf>
    <xf numFmtId="168" fontId="8" fillId="16" borderId="18" xfId="15" applyNumberFormat="1" applyFont="1" applyFill="1" applyBorder="1" applyAlignment="1" applyProtection="1">
      <alignment horizontal="center" vertical="center"/>
      <protection/>
    </xf>
    <xf numFmtId="43" fontId="8" fillId="4" borderId="22" xfId="15" applyFont="1" applyFill="1" applyBorder="1" applyAlignment="1" applyProtection="1">
      <alignment horizontal="left" vertical="center" wrapText="1"/>
      <protection/>
    </xf>
    <xf numFmtId="0" fontId="0" fillId="0" borderId="65" xfId="0" applyBorder="1" applyAlignment="1">
      <alignment horizontal="left"/>
    </xf>
    <xf numFmtId="0" fontId="0" fillId="0" borderId="99" xfId="0" applyBorder="1" applyAlignment="1">
      <alignment horizontal="left"/>
    </xf>
    <xf numFmtId="49" fontId="6" fillId="3" borderId="18" xfId="15" applyNumberFormat="1" applyFont="1" applyFill="1" applyBorder="1" applyAlignment="1" applyProtection="1">
      <alignment horizontal="left" vertical="center" wrapText="1"/>
      <protection/>
    </xf>
    <xf numFmtId="0" fontId="15" fillId="0" borderId="102" xfId="0" applyFont="1" applyBorder="1" applyAlignment="1" applyProtection="1">
      <alignment horizontal="center" vertical="center"/>
      <protection/>
    </xf>
    <xf numFmtId="168" fontId="8" fillId="9" borderId="18" xfId="15" applyNumberFormat="1" applyFont="1" applyFill="1" applyBorder="1" applyAlignment="1" applyProtection="1">
      <alignment horizontal="center" vertical="center"/>
      <protection/>
    </xf>
    <xf numFmtId="168" fontId="8" fillId="5" borderId="125" xfId="15" applyNumberFormat="1" applyFont="1" applyFill="1" applyBorder="1" applyAlignment="1" applyProtection="1">
      <alignment horizontal="center" vertical="center"/>
      <protection/>
    </xf>
    <xf numFmtId="0" fontId="0" fillId="0" borderId="126" xfId="0" applyBorder="1" applyAlignment="1">
      <alignment/>
    </xf>
    <xf numFmtId="168" fontId="8" fillId="9" borderId="42" xfId="15" applyNumberFormat="1" applyFont="1" applyFill="1" applyBorder="1" applyAlignment="1" applyProtection="1">
      <alignment horizontal="center" vertical="center"/>
      <protection/>
    </xf>
    <xf numFmtId="43" fontId="8" fillId="4" borderId="22" xfId="15" applyFont="1" applyFill="1" applyBorder="1" applyAlignment="1" applyProtection="1">
      <alignment horizontal="left" vertical="center"/>
      <protection/>
    </xf>
    <xf numFmtId="168" fontId="8" fillId="5" borderId="42" xfId="15" applyNumberFormat="1" applyFont="1" applyFill="1" applyBorder="1" applyAlignment="1" applyProtection="1">
      <alignment horizontal="center" vertical="center"/>
      <protection/>
    </xf>
    <xf numFmtId="168" fontId="8" fillId="5" borderId="18" xfId="15" applyNumberFormat="1" applyFont="1" applyFill="1" applyBorder="1" applyAlignment="1" applyProtection="1">
      <alignment horizontal="center" vertical="center"/>
      <protection/>
    </xf>
    <xf numFmtId="168" fontId="8" fillId="5" borderId="42" xfId="15" applyNumberFormat="1" applyFont="1" applyFill="1" applyBorder="1" applyAlignment="1" applyProtection="1">
      <alignment horizontal="center" vertical="center"/>
      <protection/>
    </xf>
    <xf numFmtId="168" fontId="8" fillId="0" borderId="73" xfId="15" applyNumberFormat="1" applyFont="1" applyBorder="1" applyAlignment="1" applyProtection="1">
      <alignment horizontal="center" vertical="center"/>
      <protection/>
    </xf>
    <xf numFmtId="168" fontId="8" fillId="9" borderId="63" xfId="15" applyNumberFormat="1" applyFont="1" applyFill="1" applyBorder="1" applyAlignment="1" applyProtection="1">
      <alignment horizontal="center" vertical="center"/>
      <protection/>
    </xf>
    <xf numFmtId="0" fontId="0" fillId="9" borderId="69" xfId="0" applyFill="1" applyBorder="1" applyAlignment="1">
      <alignment/>
    </xf>
    <xf numFmtId="43" fontId="10" fillId="0" borderId="99" xfId="15" applyFill="1" applyBorder="1" applyAlignment="1" applyProtection="1">
      <alignment horizontal="center" vertical="center"/>
      <protection/>
    </xf>
    <xf numFmtId="0" fontId="0" fillId="0" borderId="81" xfId="0" applyBorder="1" applyAlignment="1">
      <alignment horizontal="center"/>
    </xf>
    <xf numFmtId="0" fontId="0" fillId="0" borderId="68" xfId="0" applyBorder="1" applyAlignment="1">
      <alignment horizontal="center"/>
    </xf>
    <xf numFmtId="43" fontId="8" fillId="4" borderId="65" xfId="15" applyFont="1" applyFill="1" applyBorder="1" applyAlignment="1" applyProtection="1">
      <alignment horizontal="left" vertical="center"/>
      <protection/>
    </xf>
    <xf numFmtId="168" fontId="8" fillId="5" borderId="15" xfId="15" applyNumberFormat="1" applyFont="1" applyFill="1" applyBorder="1" applyAlignment="1" applyProtection="1">
      <alignment horizontal="center" vertical="center"/>
      <protection/>
    </xf>
    <xf numFmtId="168" fontId="8" fillId="0" borderId="91" xfId="15" applyNumberFormat="1" applyFont="1" applyBorder="1" applyAlignment="1" applyProtection="1">
      <alignment horizontal="center" vertical="center"/>
      <protection/>
    </xf>
    <xf numFmtId="0" fontId="0" fillId="0" borderId="128" xfId="0" applyBorder="1" applyAlignment="1">
      <alignment/>
    </xf>
    <xf numFmtId="43" fontId="8" fillId="4" borderId="35" xfId="15" applyFont="1" applyFill="1" applyBorder="1" applyAlignment="1" applyProtection="1">
      <alignment horizontal="left" vertical="center"/>
      <protection/>
    </xf>
    <xf numFmtId="43" fontId="10" fillId="0" borderId="25" xfId="15" applyBorder="1" applyAlignment="1" applyProtection="1">
      <alignment horizontal="center" vertical="center"/>
      <protection/>
    </xf>
    <xf numFmtId="43" fontId="10" fillId="0" borderId="98" xfId="15" applyBorder="1" applyAlignment="1" applyProtection="1">
      <alignment horizontal="center" vertical="center"/>
      <protection/>
    </xf>
    <xf numFmtId="43" fontId="10" fillId="0" borderId="14" xfId="15" applyBorder="1" applyAlignment="1" applyProtection="1">
      <alignment horizontal="center" vertical="center"/>
      <protection/>
    </xf>
    <xf numFmtId="49" fontId="8" fillId="4" borderId="125" xfId="15" applyNumberFormat="1" applyFont="1" applyFill="1" applyBorder="1" applyAlignment="1" applyProtection="1">
      <alignment horizontal="left" vertical="center" wrapText="1"/>
      <protection/>
    </xf>
    <xf numFmtId="49" fontId="8" fillId="4" borderId="74" xfId="15" applyNumberFormat="1" applyFont="1" applyFill="1" applyBorder="1" applyAlignment="1" applyProtection="1">
      <alignment horizontal="left" vertical="center" wrapText="1"/>
      <protection/>
    </xf>
    <xf numFmtId="49" fontId="8" fillId="4" borderId="75" xfId="15" applyNumberFormat="1" applyFont="1" applyFill="1" applyBorder="1" applyAlignment="1" applyProtection="1">
      <alignment horizontal="left" vertical="center" wrapText="1"/>
      <protection/>
    </xf>
    <xf numFmtId="168" fontId="8" fillId="16" borderId="69" xfId="15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right"/>
    </xf>
    <xf numFmtId="43" fontId="3" fillId="0" borderId="133" xfId="15" applyFont="1" applyBorder="1" applyAlignment="1">
      <alignment vertical="center"/>
    </xf>
    <xf numFmtId="43" fontId="3" fillId="0" borderId="59" xfId="15" applyFont="1" applyBorder="1" applyAlignment="1">
      <alignment vertical="center"/>
    </xf>
    <xf numFmtId="43" fontId="3" fillId="0" borderId="132" xfId="15" applyFont="1" applyBorder="1" applyAlignment="1">
      <alignment vertical="center"/>
    </xf>
    <xf numFmtId="43" fontId="3" fillId="0" borderId="11" xfId="15" applyFont="1" applyBorder="1" applyAlignment="1">
      <alignment vertical="center"/>
    </xf>
    <xf numFmtId="43" fontId="3" fillId="0" borderId="131" xfId="15" applyFont="1" applyBorder="1" applyAlignment="1">
      <alignment vertical="center"/>
    </xf>
    <xf numFmtId="43" fontId="3" fillId="0" borderId="14" xfId="15" applyFont="1" applyBorder="1" applyAlignment="1">
      <alignment vertical="center"/>
    </xf>
    <xf numFmtId="43" fontId="3" fillId="0" borderId="53" xfId="15" applyFont="1" applyBorder="1" applyAlignment="1">
      <alignment vertical="center"/>
    </xf>
    <xf numFmtId="43" fontId="3" fillId="0" borderId="11" xfId="15" applyFont="1" applyBorder="1" applyAlignment="1">
      <alignment horizontal="center" vertical="center"/>
    </xf>
    <xf numFmtId="168" fontId="8" fillId="0" borderId="25" xfId="15" applyNumberFormat="1" applyFont="1" applyBorder="1" applyAlignment="1" applyProtection="1">
      <alignment horizontal="center" vertical="center"/>
      <protection/>
    </xf>
    <xf numFmtId="168" fontId="8" fillId="0" borderId="62" xfId="15" applyNumberFormat="1" applyFont="1" applyBorder="1" applyAlignment="1" applyProtection="1">
      <alignment horizontal="center" vertical="center"/>
      <protection/>
    </xf>
    <xf numFmtId="43" fontId="8" fillId="4" borderId="74" xfId="15" applyFont="1" applyFill="1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168" fontId="8" fillId="0" borderId="83" xfId="15" applyNumberFormat="1" applyFont="1" applyBorder="1" applyAlignment="1" applyProtection="1">
      <alignment horizontal="center" vertical="center"/>
      <protection/>
    </xf>
    <xf numFmtId="43" fontId="8" fillId="4" borderId="63" xfId="15" applyFont="1" applyFill="1" applyBorder="1" applyAlignment="1" applyProtection="1">
      <alignment horizontal="left" vertical="center"/>
      <protection/>
    </xf>
    <xf numFmtId="43" fontId="8" fillId="4" borderId="70" xfId="15" applyFont="1" applyFill="1" applyBorder="1" applyAlignment="1" applyProtection="1">
      <alignment horizontal="left" vertical="center"/>
      <protection/>
    </xf>
    <xf numFmtId="168" fontId="8" fillId="5" borderId="63" xfId="15" applyNumberFormat="1" applyFont="1" applyFill="1" applyBorder="1" applyAlignment="1" applyProtection="1">
      <alignment horizontal="center" vertical="center"/>
      <protection/>
    </xf>
    <xf numFmtId="168" fontId="8" fillId="0" borderId="80" xfId="15" applyNumberFormat="1" applyFont="1" applyBorder="1" applyAlignment="1" applyProtection="1">
      <alignment horizontal="center" vertical="center"/>
      <protection/>
    </xf>
    <xf numFmtId="0" fontId="0" fillId="0" borderId="63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168" fontId="8" fillId="12" borderId="33" xfId="15" applyNumberFormat="1" applyFont="1" applyFill="1" applyBorder="1" applyAlignment="1" applyProtection="1">
      <alignment horizontal="center" vertical="center"/>
      <protection/>
    </xf>
    <xf numFmtId="168" fontId="8" fillId="12" borderId="69" xfId="15" applyNumberFormat="1" applyFont="1" applyFill="1" applyBorder="1" applyAlignment="1" applyProtection="1">
      <alignment horizontal="center" vertical="center"/>
      <protection/>
    </xf>
    <xf numFmtId="43" fontId="10" fillId="0" borderId="36" xfId="15" applyBorder="1" applyAlignment="1" applyProtection="1">
      <alignment horizontal="center" vertical="center"/>
      <protection/>
    </xf>
    <xf numFmtId="43" fontId="10" fillId="0" borderId="57" xfId="15" applyBorder="1" applyAlignment="1" applyProtection="1">
      <alignment horizontal="center" vertical="center"/>
      <protection/>
    </xf>
    <xf numFmtId="43" fontId="10" fillId="0" borderId="11" xfId="15" applyBorder="1" applyAlignment="1" applyProtection="1">
      <alignment horizontal="center" vertical="center"/>
      <protection/>
    </xf>
    <xf numFmtId="168" fontId="8" fillId="9" borderId="69" xfId="15" applyNumberFormat="1" applyFont="1" applyFill="1" applyBorder="1" applyAlignment="1" applyProtection="1">
      <alignment horizontal="center" vertical="center"/>
      <protection/>
    </xf>
    <xf numFmtId="43" fontId="18" fillId="18" borderId="125" xfId="15" applyFont="1" applyFill="1" applyBorder="1" applyAlignment="1" applyProtection="1">
      <alignment vertical="center" wrapText="1"/>
      <protection/>
    </xf>
    <xf numFmtId="43" fontId="18" fillId="18" borderId="74" xfId="15" applyFont="1" applyFill="1" applyBorder="1" applyAlignment="1" applyProtection="1">
      <alignment vertical="center" wrapText="1"/>
      <protection/>
    </xf>
    <xf numFmtId="43" fontId="18" fillId="18" borderId="75" xfId="15" applyFont="1" applyFill="1" applyBorder="1" applyAlignment="1" applyProtection="1">
      <alignment vertical="center" wrapText="1"/>
      <protection/>
    </xf>
    <xf numFmtId="0" fontId="0" fillId="0" borderId="36" xfId="0" applyBorder="1" applyAlignment="1">
      <alignment horizontal="center" vertical="top"/>
    </xf>
    <xf numFmtId="0" fontId="0" fillId="0" borderId="5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43" fontId="8" fillId="4" borderId="135" xfId="15" applyFont="1" applyFill="1" applyBorder="1" applyAlignment="1" applyProtection="1">
      <alignment horizontal="left" vertical="center" wrapText="1"/>
      <protection/>
    </xf>
    <xf numFmtId="0" fontId="0" fillId="0" borderId="7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43" fontId="10" fillId="14" borderId="127" xfId="15" applyFill="1" applyBorder="1" applyAlignment="1" applyProtection="1">
      <alignment horizontal="center" vertical="center"/>
      <protection/>
    </xf>
    <xf numFmtId="168" fontId="8" fillId="5" borderId="35" xfId="15" applyNumberFormat="1" applyFont="1" applyFill="1" applyBorder="1" applyAlignment="1" applyProtection="1">
      <alignment horizontal="center" vertical="center"/>
      <protection/>
    </xf>
    <xf numFmtId="168" fontId="8" fillId="12" borderId="22" xfId="15" applyNumberFormat="1" applyFont="1" applyFill="1" applyBorder="1" applyAlignment="1" applyProtection="1">
      <alignment horizontal="center" vertical="center"/>
      <protection/>
    </xf>
    <xf numFmtId="168" fontId="8" fillId="12" borderId="80" xfId="15" applyNumberFormat="1" applyFont="1" applyFill="1" applyBorder="1" applyAlignment="1" applyProtection="1">
      <alignment horizontal="center" vertical="center"/>
      <protection/>
    </xf>
    <xf numFmtId="168" fontId="8" fillId="0" borderId="14" xfId="15" applyNumberFormat="1" applyFont="1" applyBorder="1" applyAlignment="1" applyProtection="1">
      <alignment horizontal="center" vertical="center"/>
      <protection/>
    </xf>
    <xf numFmtId="168" fontId="8" fillId="0" borderId="53" xfId="15" applyNumberFormat="1" applyFont="1" applyBorder="1" applyAlignment="1" applyProtection="1">
      <alignment horizontal="center" vertical="center"/>
      <protection/>
    </xf>
    <xf numFmtId="43" fontId="8" fillId="4" borderId="135" xfId="15" applyFont="1" applyFill="1" applyBorder="1" applyAlignment="1" applyProtection="1">
      <alignment horizontal="left" vertical="center"/>
      <protection/>
    </xf>
    <xf numFmtId="43" fontId="8" fillId="4" borderId="71" xfId="15" applyFont="1" applyFill="1" applyBorder="1" applyAlignment="1" applyProtection="1">
      <alignment horizontal="left" vertical="center"/>
      <protection/>
    </xf>
    <xf numFmtId="43" fontId="8" fillId="4" borderId="42" xfId="15" applyFont="1" applyFill="1" applyBorder="1" applyAlignment="1" applyProtection="1">
      <alignment horizontal="left" vertical="center"/>
      <protection/>
    </xf>
    <xf numFmtId="43" fontId="10" fillId="14" borderId="76" xfId="15" applyFill="1" applyBorder="1" applyAlignment="1" applyProtection="1">
      <alignment horizontal="center" vertical="center"/>
      <protection/>
    </xf>
    <xf numFmtId="43" fontId="8" fillId="4" borderId="15" xfId="15" applyFont="1" applyFill="1" applyBorder="1" applyAlignment="1" applyProtection="1">
      <alignment horizontal="left" vertical="center"/>
      <protection/>
    </xf>
    <xf numFmtId="165" fontId="22" fillId="18" borderId="88" xfId="15" applyNumberFormat="1" applyFont="1" applyFill="1" applyBorder="1" applyAlignment="1">
      <alignment vertical="center" wrapText="1"/>
    </xf>
    <xf numFmtId="165" fontId="23" fillId="0" borderId="62" xfId="0" applyNumberFormat="1" applyFont="1" applyBorder="1" applyAlignment="1">
      <alignment vertical="center" wrapText="1"/>
    </xf>
    <xf numFmtId="43" fontId="10" fillId="0" borderId="53" xfId="15" applyFont="1" applyBorder="1" applyAlignment="1" applyProtection="1">
      <alignment horizontal="center" vertical="center"/>
      <protection/>
    </xf>
    <xf numFmtId="43" fontId="10" fillId="0" borderId="42" xfId="15" applyFont="1" applyBorder="1" applyAlignment="1" applyProtection="1">
      <alignment horizontal="center" vertical="center"/>
      <protection/>
    </xf>
    <xf numFmtId="168" fontId="8" fillId="9" borderId="67" xfId="15" applyNumberFormat="1" applyFont="1" applyFill="1" applyBorder="1" applyAlignment="1" applyProtection="1">
      <alignment horizontal="center" vertical="center"/>
      <protection/>
    </xf>
    <xf numFmtId="168" fontId="8" fillId="9" borderId="128" xfId="15" applyNumberFormat="1" applyFont="1" applyFill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168" fontId="8" fillId="5" borderId="69" xfId="15" applyNumberFormat="1" applyFont="1" applyFill="1" applyBorder="1" applyAlignment="1" applyProtection="1">
      <alignment horizontal="center" vertical="center"/>
      <protection/>
    </xf>
    <xf numFmtId="43" fontId="8" fillId="4" borderId="65" xfId="15" applyFont="1" applyFill="1" applyBorder="1" applyAlignment="1" applyProtection="1">
      <alignment horizontal="left" vertical="center" wrapText="1"/>
      <protection/>
    </xf>
    <xf numFmtId="43" fontId="8" fillId="4" borderId="99" xfId="15" applyFont="1" applyFill="1" applyBorder="1" applyAlignment="1" applyProtection="1">
      <alignment horizontal="left" vertical="center" wrapText="1"/>
      <protection/>
    </xf>
    <xf numFmtId="0" fontId="15" fillId="0" borderId="98" xfId="0" applyFont="1" applyBorder="1" applyAlignment="1" applyProtection="1">
      <alignment horizontal="center" vertical="center"/>
      <protection/>
    </xf>
    <xf numFmtId="0" fontId="15" fillId="0" borderId="91" xfId="0" applyFont="1" applyBorder="1" applyAlignment="1" applyProtection="1">
      <alignment horizontal="center" vertical="center"/>
      <protection/>
    </xf>
    <xf numFmtId="168" fontId="8" fillId="9" borderId="42" xfId="15" applyNumberFormat="1" applyFont="1" applyFill="1" applyBorder="1" applyAlignment="1" applyProtection="1">
      <alignment horizontal="center" vertical="center"/>
      <protection/>
    </xf>
    <xf numFmtId="168" fontId="8" fillId="5" borderId="126" xfId="15" applyNumberFormat="1" applyFont="1" applyFill="1" applyBorder="1" applyAlignment="1" applyProtection="1">
      <alignment horizontal="center" vertical="center"/>
      <protection/>
    </xf>
    <xf numFmtId="49" fontId="6" fillId="3" borderId="71" xfId="15" applyNumberFormat="1" applyFont="1" applyFill="1" applyBorder="1" applyAlignment="1" applyProtection="1">
      <alignment horizontal="left" vertical="center" wrapText="1"/>
      <protection/>
    </xf>
    <xf numFmtId="49" fontId="6" fillId="3" borderId="42" xfId="15" applyNumberFormat="1" applyFont="1" applyFill="1" applyBorder="1" applyAlignment="1" applyProtection="1">
      <alignment horizontal="left" vertical="center" wrapText="1"/>
      <protection/>
    </xf>
    <xf numFmtId="43" fontId="10" fillId="0" borderId="88" xfId="15" applyBorder="1" applyAlignment="1" applyProtection="1">
      <alignment horizontal="center" vertical="center"/>
      <protection/>
    </xf>
    <xf numFmtId="43" fontId="10" fillId="0" borderId="0" xfId="15" applyBorder="1" applyAlignment="1" applyProtection="1">
      <alignment horizontal="center" vertical="center"/>
      <protection/>
    </xf>
    <xf numFmtId="43" fontId="10" fillId="0" borderId="78" xfId="15" applyFill="1" applyBorder="1" applyAlignment="1" applyProtection="1">
      <alignment horizontal="center" vertical="center"/>
      <protection/>
    </xf>
    <xf numFmtId="43" fontId="10" fillId="0" borderId="76" xfId="15" applyFill="1" applyBorder="1" applyAlignment="1" applyProtection="1">
      <alignment horizontal="center" vertical="center"/>
      <protection/>
    </xf>
    <xf numFmtId="43" fontId="10" fillId="0" borderId="79" xfId="15" applyFill="1" applyBorder="1" applyAlignment="1" applyProtection="1">
      <alignment horizontal="center" vertical="center"/>
      <protection/>
    </xf>
    <xf numFmtId="0" fontId="20" fillId="18" borderId="74" xfId="0" applyFont="1" applyFill="1" applyBorder="1" applyAlignment="1">
      <alignment vertical="center" wrapText="1"/>
    </xf>
    <xf numFmtId="0" fontId="0" fillId="0" borderId="74" xfId="0" applyBorder="1" applyAlignment="1">
      <alignment wrapText="1"/>
    </xf>
    <xf numFmtId="43" fontId="10" fillId="0" borderId="98" xfId="15" applyFill="1" applyBorder="1" applyAlignment="1" applyProtection="1">
      <alignment horizontal="center" vertical="center"/>
      <protection/>
    </xf>
    <xf numFmtId="43" fontId="10" fillId="0" borderId="91" xfId="15" applyFill="1" applyBorder="1" applyAlignment="1" applyProtection="1">
      <alignment horizontal="center" vertical="center"/>
      <protection/>
    </xf>
    <xf numFmtId="168" fontId="8" fillId="0" borderId="35" xfId="15" applyNumberFormat="1" applyFont="1" applyBorder="1" applyAlignment="1" applyProtection="1">
      <alignment horizontal="center" vertical="center"/>
      <protection/>
    </xf>
    <xf numFmtId="168" fontId="8" fillId="0" borderId="128" xfId="15" applyNumberFormat="1" applyFont="1" applyBorder="1" applyAlignment="1" applyProtection="1">
      <alignment horizontal="center" vertical="center"/>
      <protection/>
    </xf>
    <xf numFmtId="43" fontId="8" fillId="4" borderId="33" xfId="15" applyFont="1" applyFill="1" applyBorder="1" applyAlignment="1" applyProtection="1">
      <alignment vertical="center" wrapText="1"/>
      <protection/>
    </xf>
    <xf numFmtId="43" fontId="8" fillId="4" borderId="63" xfId="15" applyFont="1" applyFill="1" applyBorder="1" applyAlignment="1" applyProtection="1">
      <alignment vertical="center" wrapText="1"/>
      <protection/>
    </xf>
    <xf numFmtId="43" fontId="8" fillId="4" borderId="70" xfId="15" applyFont="1" applyFill="1" applyBorder="1" applyAlignment="1" applyProtection="1">
      <alignment vertical="center" wrapText="1"/>
      <protection/>
    </xf>
    <xf numFmtId="168" fontId="8" fillId="0" borderId="102" xfId="15" applyNumberFormat="1" applyFont="1" applyBorder="1" applyAlignment="1" applyProtection="1">
      <alignment horizontal="center" vertical="center"/>
      <protection/>
    </xf>
    <xf numFmtId="0" fontId="20" fillId="18" borderId="88" xfId="0" applyFont="1" applyFill="1" applyBorder="1" applyAlignment="1">
      <alignment vertical="center" wrapText="1"/>
    </xf>
    <xf numFmtId="168" fontId="8" fillId="0" borderId="65" xfId="15" applyNumberFormat="1" applyFont="1" applyBorder="1" applyAlignment="1" applyProtection="1">
      <alignment horizontal="center" vertical="center"/>
      <protection/>
    </xf>
    <xf numFmtId="43" fontId="6" fillId="3" borderId="98" xfId="15" applyFont="1" applyFill="1" applyBorder="1" applyAlignment="1" applyProtection="1">
      <alignment horizontal="left" vertical="center"/>
      <protection/>
    </xf>
    <xf numFmtId="43" fontId="6" fillId="3" borderId="0" xfId="15" applyFont="1" applyFill="1" applyBorder="1" applyAlignment="1" applyProtection="1">
      <alignment horizontal="left" vertical="center"/>
      <protection/>
    </xf>
    <xf numFmtId="43" fontId="6" fillId="3" borderId="81" xfId="15" applyFont="1" applyFill="1" applyBorder="1" applyAlignment="1" applyProtection="1">
      <alignment horizontal="left" vertical="center"/>
      <protection/>
    </xf>
    <xf numFmtId="168" fontId="8" fillId="0" borderId="128" xfId="15" applyNumberFormat="1" applyFont="1" applyBorder="1" applyAlignment="1" applyProtection="1">
      <alignment horizontal="center" vertical="center"/>
      <protection/>
    </xf>
    <xf numFmtId="43" fontId="8" fillId="4" borderId="71" xfId="15" applyFont="1" applyFill="1" applyBorder="1" applyAlignment="1" applyProtection="1">
      <alignment horizontal="left" vertical="center" wrapText="1"/>
      <protection/>
    </xf>
    <xf numFmtId="43" fontId="8" fillId="4" borderId="42" xfId="15" applyFont="1" applyFill="1" applyBorder="1" applyAlignment="1" applyProtection="1">
      <alignment horizontal="left" vertical="center" wrapText="1"/>
      <protection/>
    </xf>
    <xf numFmtId="43" fontId="8" fillId="4" borderId="35" xfId="15" applyFont="1" applyFill="1" applyBorder="1" applyAlignment="1" applyProtection="1">
      <alignment vertical="center" wrapText="1"/>
      <protection/>
    </xf>
    <xf numFmtId="43" fontId="8" fillId="4" borderId="67" xfId="15" applyFont="1" applyFill="1" applyBorder="1" applyAlignment="1" applyProtection="1">
      <alignment vertical="center" wrapText="1"/>
      <protection/>
    </xf>
    <xf numFmtId="43" fontId="8" fillId="4" borderId="68" xfId="15" applyFont="1" applyFill="1" applyBorder="1" applyAlignment="1" applyProtection="1">
      <alignment vertical="center" wrapText="1"/>
      <protection/>
    </xf>
    <xf numFmtId="43" fontId="8" fillId="4" borderId="67" xfId="15" applyFont="1" applyFill="1" applyBorder="1" applyAlignment="1" applyProtection="1">
      <alignment horizontal="left" vertical="center"/>
      <protection/>
    </xf>
    <xf numFmtId="168" fontId="8" fillId="9" borderId="15" xfId="15" applyNumberFormat="1" applyFont="1" applyFill="1" applyBorder="1" applyAlignment="1" applyProtection="1">
      <alignment horizontal="center" vertical="center"/>
      <protection/>
    </xf>
    <xf numFmtId="168" fontId="8" fillId="5" borderId="15" xfId="15" applyNumberFormat="1" applyFont="1" applyFill="1" applyBorder="1" applyAlignment="1" applyProtection="1">
      <alignment horizontal="center" vertical="center"/>
      <protection/>
    </xf>
    <xf numFmtId="43" fontId="8" fillId="4" borderId="65" xfId="15" applyFont="1" applyFill="1" applyBorder="1" applyAlignment="1" applyProtection="1">
      <alignment horizontal="left" vertical="center"/>
      <protection/>
    </xf>
    <xf numFmtId="43" fontId="8" fillId="4" borderId="70" xfId="15" applyFont="1" applyFill="1" applyBorder="1" applyAlignment="1" applyProtection="1">
      <alignment horizontal="left" vertical="center"/>
      <protection/>
    </xf>
    <xf numFmtId="0" fontId="21" fillId="18" borderId="15" xfId="0" applyFont="1" applyFill="1" applyBorder="1" applyAlignment="1">
      <alignment vertical="center" wrapText="1"/>
    </xf>
    <xf numFmtId="43" fontId="10" fillId="0" borderId="91" xfId="15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horizontal="left" wrapText="1"/>
    </xf>
    <xf numFmtId="0" fontId="19" fillId="0" borderId="81" xfId="0" applyFont="1" applyFill="1" applyBorder="1" applyAlignment="1">
      <alignment horizontal="left" wrapText="1"/>
    </xf>
    <xf numFmtId="168" fontId="8" fillId="9" borderId="83" xfId="15" applyNumberFormat="1" applyFont="1" applyFill="1" applyBorder="1" applyAlignment="1" applyProtection="1">
      <alignment horizontal="center" vertical="center"/>
      <protection/>
    </xf>
    <xf numFmtId="43" fontId="10" fillId="0" borderId="96" xfId="15" applyBorder="1" applyAlignment="1" applyProtection="1">
      <alignment horizontal="center" vertical="center"/>
      <protection/>
    </xf>
    <xf numFmtId="43" fontId="10" fillId="0" borderId="83" xfId="15" applyBorder="1" applyAlignment="1" applyProtection="1">
      <alignment horizontal="center" vertical="center"/>
      <protection/>
    </xf>
    <xf numFmtId="43" fontId="10" fillId="14" borderId="78" xfId="15" applyFill="1" applyBorder="1" applyAlignment="1" applyProtection="1">
      <alignment horizontal="center" vertical="center"/>
      <protection/>
    </xf>
    <xf numFmtId="43" fontId="10" fillId="14" borderId="79" xfId="15" applyFill="1" applyBorder="1" applyAlignment="1" applyProtection="1">
      <alignment horizontal="center" vertical="center"/>
      <protection/>
    </xf>
    <xf numFmtId="43" fontId="10" fillId="0" borderId="62" xfId="15" applyFill="1" applyBorder="1" applyAlignment="1" applyProtection="1">
      <alignment horizontal="center" vertical="center"/>
      <protection/>
    </xf>
    <xf numFmtId="43" fontId="10" fillId="0" borderId="81" xfId="15" applyFill="1" applyBorder="1" applyAlignment="1" applyProtection="1">
      <alignment horizontal="center" vertical="center"/>
      <protection/>
    </xf>
    <xf numFmtId="43" fontId="10" fillId="0" borderId="53" xfId="15" applyFill="1" applyBorder="1" applyAlignment="1" applyProtection="1">
      <alignment horizontal="center" vertical="center"/>
      <protection/>
    </xf>
    <xf numFmtId="168" fontId="8" fillId="16" borderId="42" xfId="15" applyNumberFormat="1" applyFont="1" applyFill="1" applyBorder="1" applyAlignment="1" applyProtection="1">
      <alignment horizontal="center" vertical="center"/>
      <protection/>
    </xf>
    <xf numFmtId="168" fontId="8" fillId="5" borderId="120" xfId="15" applyNumberFormat="1" applyFont="1" applyFill="1" applyBorder="1" applyAlignment="1" applyProtection="1">
      <alignment horizontal="center" vertical="center"/>
      <protection/>
    </xf>
    <xf numFmtId="43" fontId="9" fillId="0" borderId="98" xfId="15" applyFont="1" applyBorder="1" applyAlignment="1" applyProtection="1">
      <alignment horizontal="center" vertical="center"/>
      <protection/>
    </xf>
    <xf numFmtId="43" fontId="9" fillId="0" borderId="14" xfId="15" applyFont="1" applyBorder="1" applyAlignment="1" applyProtection="1">
      <alignment horizontal="center" vertical="center"/>
      <protection/>
    </xf>
    <xf numFmtId="43" fontId="6" fillId="3" borderId="91" xfId="15" applyFont="1" applyFill="1" applyBorder="1" applyAlignment="1" applyProtection="1">
      <alignment horizontal="left" vertical="center"/>
      <protection/>
    </xf>
    <xf numFmtId="43" fontId="6" fillId="3" borderId="67" xfId="15" applyFont="1" applyFill="1" applyBorder="1" applyAlignment="1" applyProtection="1">
      <alignment horizontal="left" vertical="center"/>
      <protection/>
    </xf>
    <xf numFmtId="43" fontId="6" fillId="3" borderId="68" xfId="15" applyFont="1" applyFill="1" applyBorder="1" applyAlignment="1" applyProtection="1">
      <alignment horizontal="left" vertical="center"/>
      <protection/>
    </xf>
    <xf numFmtId="168" fontId="8" fillId="8" borderId="120" xfId="15" applyNumberFormat="1" applyFont="1" applyFill="1" applyBorder="1" applyAlignment="1" applyProtection="1">
      <alignment horizontal="center" vertical="center"/>
      <protection/>
    </xf>
    <xf numFmtId="168" fontId="8" fillId="8" borderId="42" xfId="15" applyNumberFormat="1" applyFont="1" applyFill="1" applyBorder="1" applyAlignment="1" applyProtection="1">
      <alignment horizontal="center" vertical="center"/>
      <protection/>
    </xf>
    <xf numFmtId="168" fontId="8" fillId="8" borderId="14" xfId="15" applyNumberFormat="1" applyFont="1" applyFill="1" applyBorder="1" applyAlignment="1" applyProtection="1">
      <alignment horizontal="center" vertical="center"/>
      <protection/>
    </xf>
    <xf numFmtId="168" fontId="8" fillId="8" borderId="122" xfId="15" applyNumberFormat="1" applyFont="1" applyFill="1" applyBorder="1" applyAlignment="1" applyProtection="1">
      <alignment horizontal="center" vertical="center"/>
      <protection/>
    </xf>
    <xf numFmtId="168" fontId="8" fillId="8" borderId="71" xfId="15" applyNumberFormat="1" applyFont="1" applyFill="1" applyBorder="1" applyAlignment="1" applyProtection="1">
      <alignment horizontal="center" vertical="center"/>
      <protection/>
    </xf>
    <xf numFmtId="168" fontId="8" fillId="0" borderId="69" xfId="15" applyNumberFormat="1" applyFont="1" applyBorder="1" applyAlignment="1" applyProtection="1">
      <alignment horizontal="center" vertical="center"/>
      <protection/>
    </xf>
    <xf numFmtId="43" fontId="6" fillId="3" borderId="72" xfId="15" applyFont="1" applyFill="1" applyBorder="1" applyAlignment="1" applyProtection="1">
      <alignment vertical="center" wrapText="1"/>
      <protection/>
    </xf>
    <xf numFmtId="43" fontId="6" fillId="3" borderId="63" xfId="15" applyFont="1" applyFill="1" applyBorder="1" applyAlignment="1" applyProtection="1">
      <alignment vertical="center" wrapText="1"/>
      <protection/>
    </xf>
    <xf numFmtId="43" fontId="8" fillId="4" borderId="63" xfId="15" applyFont="1" applyFill="1" applyBorder="1" applyAlignment="1" applyProtection="1">
      <alignment horizontal="left" vertical="center"/>
      <protection/>
    </xf>
    <xf numFmtId="43" fontId="8" fillId="4" borderId="74" xfId="15" applyFont="1" applyFill="1" applyBorder="1" applyAlignment="1" applyProtection="1">
      <alignment horizontal="left" vertical="center"/>
      <protection/>
    </xf>
    <xf numFmtId="43" fontId="8" fillId="4" borderId="75" xfId="15" applyFont="1" applyFill="1" applyBorder="1" applyAlignment="1" applyProtection="1">
      <alignment horizontal="left" vertical="center"/>
      <protection/>
    </xf>
    <xf numFmtId="168" fontId="8" fillId="0" borderId="82" xfId="15" applyNumberFormat="1" applyFont="1" applyBorder="1" applyAlignment="1" applyProtection="1">
      <alignment horizontal="center" vertical="center"/>
      <protection/>
    </xf>
    <xf numFmtId="168" fontId="8" fillId="0" borderId="83" xfId="15" applyNumberFormat="1" applyFont="1" applyBorder="1" applyAlignment="1" applyProtection="1">
      <alignment horizontal="center" vertical="center"/>
      <protection/>
    </xf>
    <xf numFmtId="43" fontId="6" fillId="3" borderId="74" xfId="15" applyFont="1" applyFill="1" applyBorder="1" applyAlignment="1" applyProtection="1">
      <alignment horizontal="left" vertical="center"/>
      <protection/>
    </xf>
    <xf numFmtId="43" fontId="6" fillId="3" borderId="75" xfId="15" applyFont="1" applyFill="1" applyBorder="1" applyAlignment="1" applyProtection="1">
      <alignment horizontal="left" vertical="center"/>
      <protection/>
    </xf>
    <xf numFmtId="168" fontId="8" fillId="8" borderId="83" xfId="15" applyNumberFormat="1" applyFont="1" applyFill="1" applyBorder="1" applyAlignment="1" applyProtection="1">
      <alignment horizontal="center" vertical="center"/>
      <protection/>
    </xf>
    <xf numFmtId="43" fontId="8" fillId="4" borderId="73" xfId="15" applyFont="1" applyFill="1" applyBorder="1" applyAlignment="1" applyProtection="1">
      <alignment horizontal="left" vertical="center" wrapText="1"/>
      <protection/>
    </xf>
    <xf numFmtId="43" fontId="8" fillId="4" borderId="74" xfId="15" applyFont="1" applyFill="1" applyBorder="1" applyAlignment="1" applyProtection="1">
      <alignment horizontal="left" vertical="center" wrapText="1"/>
      <protection/>
    </xf>
    <xf numFmtId="43" fontId="8" fillId="4" borderId="75" xfId="15" applyFont="1" applyFill="1" applyBorder="1" applyAlignment="1" applyProtection="1">
      <alignment horizontal="left" vertical="center" wrapText="1"/>
      <protection/>
    </xf>
    <xf numFmtId="43" fontId="17" fillId="3" borderId="63" xfId="15" applyFont="1" applyFill="1" applyBorder="1" applyAlignment="1" applyProtection="1">
      <alignment horizontal="left" vertical="center"/>
      <protection/>
    </xf>
    <xf numFmtId="43" fontId="17" fillId="3" borderId="70" xfId="15" applyFont="1" applyFill="1" applyBorder="1" applyAlignment="1" applyProtection="1">
      <alignment horizontal="left" vertical="center"/>
      <protection/>
    </xf>
    <xf numFmtId="49" fontId="8" fillId="4" borderId="72" xfId="15" applyNumberFormat="1" applyFont="1" applyFill="1" applyBorder="1" applyAlignment="1" applyProtection="1">
      <alignment horizontal="left" vertical="center" wrapText="1"/>
      <protection/>
    </xf>
    <xf numFmtId="49" fontId="8" fillId="4" borderId="63" xfId="15" applyNumberFormat="1" applyFont="1" applyFill="1" applyBorder="1" applyAlignment="1" applyProtection="1">
      <alignment horizontal="left" vertical="center" wrapText="1"/>
      <protection/>
    </xf>
    <xf numFmtId="49" fontId="8" fillId="4" borderId="70" xfId="15" applyNumberFormat="1" applyFont="1" applyFill="1" applyBorder="1" applyAlignment="1" applyProtection="1">
      <alignment horizontal="left" vertical="center" wrapText="1"/>
      <protection/>
    </xf>
    <xf numFmtId="168" fontId="8" fillId="12" borderId="33" xfId="15" applyNumberFormat="1" applyFont="1" applyFill="1" applyBorder="1" applyAlignment="1" applyProtection="1">
      <alignment horizontal="center" vertical="center"/>
      <protection/>
    </xf>
    <xf numFmtId="168" fontId="8" fillId="12" borderId="69" xfId="15" applyNumberFormat="1" applyFont="1" applyFill="1" applyBorder="1" applyAlignment="1" applyProtection="1">
      <alignment horizontal="center" vertical="center"/>
      <protection/>
    </xf>
    <xf numFmtId="49" fontId="8" fillId="4" borderId="91" xfId="15" applyNumberFormat="1" applyFont="1" applyFill="1" applyBorder="1" applyAlignment="1" applyProtection="1">
      <alignment horizontal="left" vertical="center" wrapText="1"/>
      <protection/>
    </xf>
    <xf numFmtId="49" fontId="8" fillId="4" borderId="67" xfId="15" applyNumberFormat="1" applyFont="1" applyFill="1" applyBorder="1" applyAlignment="1" applyProtection="1">
      <alignment horizontal="left" vertical="center" wrapText="1"/>
      <protection/>
    </xf>
    <xf numFmtId="49" fontId="8" fillId="4" borderId="68" xfId="15" applyNumberFormat="1" applyFont="1" applyFill="1" applyBorder="1" applyAlignment="1" applyProtection="1">
      <alignment horizontal="left" vertical="center" wrapText="1"/>
      <protection/>
    </xf>
    <xf numFmtId="43" fontId="10" fillId="0" borderId="15" xfId="15" applyFill="1" applyBorder="1" applyAlignment="1" applyProtection="1">
      <alignment horizontal="center" vertical="center"/>
      <protection/>
    </xf>
    <xf numFmtId="43" fontId="10" fillId="0" borderId="93" xfId="15" applyBorder="1" applyAlignment="1" applyProtection="1">
      <alignment horizontal="center" vertical="center"/>
      <protection/>
    </xf>
    <xf numFmtId="0" fontId="0" fillId="0" borderId="98" xfId="0" applyBorder="1" applyAlignment="1" applyProtection="1">
      <alignment horizontal="center" vertical="center"/>
      <protection/>
    </xf>
    <xf numFmtId="0" fontId="0" fillId="0" borderId="91" xfId="0" applyBorder="1" applyAlignment="1" applyProtection="1">
      <alignment horizontal="center" vertical="center"/>
      <protection/>
    </xf>
    <xf numFmtId="0" fontId="21" fillId="0" borderId="15" xfId="0" applyFont="1" applyBorder="1" applyAlignment="1">
      <alignment horizontal="center"/>
    </xf>
    <xf numFmtId="0" fontId="0" fillId="0" borderId="88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9"/>
  <sheetViews>
    <sheetView view="pageBreakPreview" zoomScaleSheetLayoutView="100" workbookViewId="0" topLeftCell="A1">
      <pane xSplit="2730" topLeftCell="A1" activePane="topRight" state="split"/>
      <selection pane="topLeft" activeCell="A1" sqref="A1"/>
      <selection pane="topRight" activeCell="E22" sqref="E22"/>
    </sheetView>
  </sheetViews>
  <sheetFormatPr defaultColWidth="9.140625" defaultRowHeight="12.75"/>
  <cols>
    <col min="1" max="1" width="5.140625" style="0" customWidth="1"/>
    <col min="3" max="3" width="0.9921875" style="0" customWidth="1"/>
    <col min="4" max="4" width="7.00390625" style="0" customWidth="1"/>
    <col min="5" max="5" width="31.28125" style="0" customWidth="1"/>
    <col min="6" max="6" width="19.8515625" style="0" customWidth="1"/>
    <col min="7" max="7" width="14.140625" style="0" customWidth="1"/>
    <col min="8" max="8" width="17.00390625" style="0" customWidth="1"/>
    <col min="9" max="9" width="9.140625" style="0" hidden="1" customWidth="1"/>
    <col min="10" max="10" width="14.421875" style="0" hidden="1" customWidth="1"/>
    <col min="11" max="11" width="9.140625" style="0" hidden="1" customWidth="1"/>
    <col min="12" max="12" width="14.7109375" style="0" hidden="1" customWidth="1"/>
    <col min="13" max="13" width="9.140625" style="0" hidden="1" customWidth="1"/>
    <col min="14" max="14" width="15.57421875" style="0" hidden="1" customWidth="1"/>
    <col min="15" max="15" width="9.140625" style="0" hidden="1" customWidth="1"/>
    <col min="16" max="16" width="13.8515625" style="0" hidden="1" customWidth="1"/>
    <col min="17" max="17" width="9.140625" style="0" hidden="1" customWidth="1"/>
    <col min="18" max="18" width="15.57421875" style="0" hidden="1" customWidth="1"/>
    <col min="19" max="19" width="9.140625" style="0" hidden="1" customWidth="1"/>
    <col min="20" max="20" width="14.140625" style="0" hidden="1" customWidth="1"/>
  </cols>
  <sheetData>
    <row r="1" spans="1:10" ht="18">
      <c r="A1" s="564" t="s">
        <v>16</v>
      </c>
      <c r="B1" s="564"/>
      <c r="C1" s="564"/>
      <c r="D1" s="564"/>
      <c r="E1" s="564"/>
      <c r="F1" s="564"/>
      <c r="G1" s="1"/>
      <c r="H1" s="1"/>
      <c r="I1" s="1"/>
      <c r="J1" s="1"/>
    </row>
    <row r="2" spans="1:10" ht="9.75" customHeight="1">
      <c r="A2" s="564"/>
      <c r="B2" s="564"/>
      <c r="C2" s="564"/>
      <c r="D2" s="564"/>
      <c r="E2" s="564"/>
      <c r="F2" s="564"/>
      <c r="G2" s="1"/>
      <c r="H2" s="1"/>
      <c r="I2" s="1"/>
      <c r="J2" s="1"/>
    </row>
    <row r="3" spans="1:12" ht="3.75" customHeight="1" thickBot="1">
      <c r="A3" s="2"/>
      <c r="B3" s="3"/>
      <c r="C3" s="3"/>
      <c r="D3" s="3"/>
      <c r="E3" s="3"/>
      <c r="F3" s="3"/>
      <c r="G3" s="157"/>
      <c r="H3" s="3"/>
      <c r="I3" s="3"/>
      <c r="J3" s="3"/>
      <c r="K3" s="3"/>
      <c r="L3" s="3"/>
    </row>
    <row r="4" spans="1:20" ht="12.75" customHeight="1">
      <c r="A4" s="553" t="s">
        <v>0</v>
      </c>
      <c r="B4" s="553" t="s">
        <v>1</v>
      </c>
      <c r="C4" s="556" t="s">
        <v>2</v>
      </c>
      <c r="D4" s="557"/>
      <c r="E4" s="547" t="s">
        <v>3</v>
      </c>
      <c r="F4" s="4" t="s">
        <v>260</v>
      </c>
      <c r="G4" s="550" t="s">
        <v>6</v>
      </c>
      <c r="H4" s="5" t="s">
        <v>4</v>
      </c>
      <c r="I4" s="537" t="s">
        <v>5</v>
      </c>
      <c r="J4" s="5" t="s">
        <v>4</v>
      </c>
      <c r="K4" s="550" t="s">
        <v>5</v>
      </c>
      <c r="L4" s="5" t="s">
        <v>4</v>
      </c>
      <c r="M4" s="550" t="s">
        <v>5</v>
      </c>
      <c r="N4" s="5" t="s">
        <v>4</v>
      </c>
      <c r="O4" s="550" t="s">
        <v>6</v>
      </c>
      <c r="P4" s="5" t="s">
        <v>4</v>
      </c>
      <c r="Q4" s="550" t="s">
        <v>6</v>
      </c>
      <c r="R4" s="5" t="s">
        <v>4</v>
      </c>
      <c r="S4" s="550" t="s">
        <v>6</v>
      </c>
      <c r="T4" s="5" t="s">
        <v>4</v>
      </c>
    </row>
    <row r="5" spans="1:20" ht="12.75">
      <c r="A5" s="554"/>
      <c r="B5" s="554"/>
      <c r="C5" s="558"/>
      <c r="D5" s="544"/>
      <c r="E5" s="548"/>
      <c r="F5" s="6" t="s">
        <v>258</v>
      </c>
      <c r="G5" s="551"/>
      <c r="H5" s="7" t="s">
        <v>7</v>
      </c>
      <c r="I5" s="538"/>
      <c r="J5" s="7" t="s">
        <v>7</v>
      </c>
      <c r="K5" s="551"/>
      <c r="L5" s="7" t="s">
        <v>7</v>
      </c>
      <c r="M5" s="551"/>
      <c r="N5" s="7" t="s">
        <v>7</v>
      </c>
      <c r="O5" s="551"/>
      <c r="P5" s="7" t="s">
        <v>7</v>
      </c>
      <c r="Q5" s="551"/>
      <c r="R5" s="7" t="s">
        <v>7</v>
      </c>
      <c r="S5" s="551"/>
      <c r="T5" s="7" t="s">
        <v>7</v>
      </c>
    </row>
    <row r="6" spans="1:20" ht="13.5" thickBot="1">
      <c r="A6" s="555"/>
      <c r="B6" s="555"/>
      <c r="C6" s="545"/>
      <c r="D6" s="546"/>
      <c r="E6" s="549"/>
      <c r="F6" s="8" t="s">
        <v>8</v>
      </c>
      <c r="G6" s="552"/>
      <c r="H6" s="9" t="s">
        <v>9</v>
      </c>
      <c r="I6" s="539"/>
      <c r="J6" s="9" t="s">
        <v>9</v>
      </c>
      <c r="K6" s="552"/>
      <c r="L6" s="9" t="s">
        <v>9</v>
      </c>
      <c r="M6" s="552"/>
      <c r="N6" s="9" t="s">
        <v>9</v>
      </c>
      <c r="O6" s="552"/>
      <c r="P6" s="9" t="s">
        <v>9</v>
      </c>
      <c r="Q6" s="552"/>
      <c r="R6" s="9" t="s">
        <v>9</v>
      </c>
      <c r="S6" s="552"/>
      <c r="T6" s="9" t="s">
        <v>9</v>
      </c>
    </row>
    <row r="7" spans="1:20" ht="13.5" thickBot="1">
      <c r="A7" s="10">
        <v>1</v>
      </c>
      <c r="B7" s="10">
        <v>2</v>
      </c>
      <c r="C7" s="535">
        <v>3</v>
      </c>
      <c r="D7" s="536"/>
      <c r="E7" s="11">
        <v>4</v>
      </c>
      <c r="F7" s="12">
        <v>5</v>
      </c>
      <c r="G7" s="460">
        <v>6</v>
      </c>
      <c r="H7" s="14">
        <v>7</v>
      </c>
      <c r="I7" s="459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</row>
    <row r="8" spans="1:20" ht="15" customHeight="1" hidden="1">
      <c r="A8" s="74" t="s">
        <v>17</v>
      </c>
      <c r="B8" s="573" t="s">
        <v>18</v>
      </c>
      <c r="C8" s="574"/>
      <c r="D8" s="574"/>
      <c r="E8" s="575"/>
      <c r="F8" s="16">
        <f>SUM(F9)</f>
        <v>45000</v>
      </c>
      <c r="G8" s="17"/>
      <c r="H8" s="18">
        <f>SUM(H9)</f>
        <v>45000</v>
      </c>
      <c r="I8" s="461"/>
      <c r="J8" s="18">
        <f>SUM(J9)</f>
        <v>45000</v>
      </c>
      <c r="K8" s="17"/>
      <c r="L8" s="18">
        <f>SUM(L9)</f>
        <v>45000</v>
      </c>
      <c r="M8" s="17"/>
      <c r="N8" s="18">
        <f>SUM(N9)</f>
        <v>45000</v>
      </c>
      <c r="O8" s="17"/>
      <c r="P8" s="18">
        <f>SUM(P9)</f>
        <v>45000</v>
      </c>
      <c r="Q8" s="17"/>
      <c r="R8" s="18">
        <f>SUM(R9)</f>
        <v>45000</v>
      </c>
      <c r="S8" s="17"/>
      <c r="T8" s="18">
        <f>SUM(T9)</f>
        <v>45000</v>
      </c>
    </row>
    <row r="9" spans="1:20" ht="16.5" customHeight="1" hidden="1">
      <c r="A9" s="19"/>
      <c r="B9" s="75" t="s">
        <v>19</v>
      </c>
      <c r="C9" s="606" t="s">
        <v>20</v>
      </c>
      <c r="D9" s="607"/>
      <c r="E9" s="565"/>
      <c r="F9" s="20">
        <f>SUM(F10:F11)</f>
        <v>45000</v>
      </c>
      <c r="G9" s="17"/>
      <c r="H9" s="81">
        <f>SUM(H10:H11)</f>
        <v>45000</v>
      </c>
      <c r="I9" s="461"/>
      <c r="J9" s="20">
        <f>SUM(J10:J11)</f>
        <v>45000</v>
      </c>
      <c r="K9" s="17"/>
      <c r="L9" s="20">
        <f>SUM(L10:L11)</f>
        <v>45000</v>
      </c>
      <c r="M9" s="17"/>
      <c r="N9" s="20">
        <f>SUM(N10:N11)</f>
        <v>45000</v>
      </c>
      <c r="O9" s="17"/>
      <c r="P9" s="20">
        <f>SUM(P10:P11)</f>
        <v>45000</v>
      </c>
      <c r="Q9" s="17"/>
      <c r="R9" s="20">
        <f>SUM(R10:R11)</f>
        <v>45000</v>
      </c>
      <c r="S9" s="17"/>
      <c r="T9" s="20">
        <f>SUM(T10:T11)</f>
        <v>45000</v>
      </c>
    </row>
    <row r="10" spans="1:20" ht="55.5" customHeight="1" hidden="1">
      <c r="A10" s="22"/>
      <c r="B10" s="23"/>
      <c r="C10" s="577">
        <v>2110</v>
      </c>
      <c r="D10" s="570"/>
      <c r="E10" s="38" t="s">
        <v>164</v>
      </c>
      <c r="F10" s="25">
        <v>45000</v>
      </c>
      <c r="G10" s="17"/>
      <c r="H10" s="26">
        <f>SUM(F10:G10)</f>
        <v>45000</v>
      </c>
      <c r="I10" s="461"/>
      <c r="J10" s="26">
        <f>SUM(H10:I10)</f>
        <v>45000</v>
      </c>
      <c r="K10" s="17"/>
      <c r="L10" s="26">
        <f>SUM(J10:K10)</f>
        <v>45000</v>
      </c>
      <c r="M10" s="17"/>
      <c r="N10" s="26">
        <f>SUM(L10:M10)</f>
        <v>45000</v>
      </c>
      <c r="O10" s="17"/>
      <c r="P10" s="26">
        <f>SUM(N10:O10)</f>
        <v>45000</v>
      </c>
      <c r="Q10" s="17"/>
      <c r="R10" s="26">
        <f>SUM(P10:Q10)</f>
        <v>45000</v>
      </c>
      <c r="S10" s="17"/>
      <c r="T10" s="26">
        <f>SUM(R10:S10)</f>
        <v>45000</v>
      </c>
    </row>
    <row r="11" spans="1:20" ht="14.25" customHeight="1" hidden="1">
      <c r="A11" s="22"/>
      <c r="B11" s="27"/>
      <c r="C11" s="576"/>
      <c r="D11" s="559"/>
      <c r="E11" s="24"/>
      <c r="F11" s="25"/>
      <c r="G11" s="17"/>
      <c r="H11" s="26">
        <f>SUM(F11:G11)</f>
        <v>0</v>
      </c>
      <c r="I11" s="461"/>
      <c r="J11" s="26">
        <f>SUM(H11:I11)</f>
        <v>0</v>
      </c>
      <c r="K11" s="17"/>
      <c r="L11" s="26">
        <f>SUM(J11:K11)</f>
        <v>0</v>
      </c>
      <c r="M11" s="17"/>
      <c r="N11" s="26">
        <f>SUM(L11:M11)</f>
        <v>0</v>
      </c>
      <c r="O11" s="17"/>
      <c r="P11" s="26">
        <f>SUM(N11:O11)</f>
        <v>0</v>
      </c>
      <c r="Q11" s="17"/>
      <c r="R11" s="26">
        <f>SUM(P11:Q11)</f>
        <v>0</v>
      </c>
      <c r="S11" s="17"/>
      <c r="T11" s="26">
        <f>SUM(R11:S11)</f>
        <v>0</v>
      </c>
    </row>
    <row r="12" spans="1:20" ht="15">
      <c r="A12" s="74" t="s">
        <v>22</v>
      </c>
      <c r="B12" s="567" t="s">
        <v>23</v>
      </c>
      <c r="C12" s="568"/>
      <c r="D12" s="568"/>
      <c r="E12" s="569"/>
      <c r="F12" s="16">
        <f>SUM(F13)</f>
        <v>240000</v>
      </c>
      <c r="G12" s="16">
        <f>SUM(G13)</f>
        <v>6067</v>
      </c>
      <c r="H12" s="18">
        <f>SUM(H13)</f>
        <v>246067</v>
      </c>
      <c r="I12" s="461"/>
      <c r="J12" s="18">
        <f>SUM(J13)</f>
        <v>246067</v>
      </c>
      <c r="K12" s="17"/>
      <c r="L12" s="18">
        <f>SUM(L13)</f>
        <v>246067</v>
      </c>
      <c r="M12" s="17"/>
      <c r="N12" s="18">
        <f>SUM(N13)</f>
        <v>246067</v>
      </c>
      <c r="O12" s="17"/>
      <c r="P12" s="18">
        <f>SUM(P13)</f>
        <v>246067</v>
      </c>
      <c r="Q12" s="17"/>
      <c r="R12" s="18">
        <f>SUM(R13)</f>
        <v>246067</v>
      </c>
      <c r="S12" s="17"/>
      <c r="T12" s="18">
        <f>SUM(T13)</f>
        <v>246067</v>
      </c>
    </row>
    <row r="13" spans="1:20" ht="12.75">
      <c r="A13" s="502"/>
      <c r="B13" s="76" t="s">
        <v>24</v>
      </c>
      <c r="C13" s="560" t="s">
        <v>25</v>
      </c>
      <c r="D13" s="561"/>
      <c r="E13" s="562"/>
      <c r="F13" s="20">
        <f>SUM(F14:F17)</f>
        <v>240000</v>
      </c>
      <c r="G13" s="20">
        <f>SUM(G14:G17)</f>
        <v>6067</v>
      </c>
      <c r="H13" s="81">
        <f>SUM(H14:H17)</f>
        <v>246067</v>
      </c>
      <c r="I13" s="461"/>
      <c r="J13" s="20">
        <f>SUM(J14:J17)</f>
        <v>246067</v>
      </c>
      <c r="K13" s="17"/>
      <c r="L13" s="20">
        <f>SUM(L14:L17)</f>
        <v>246067</v>
      </c>
      <c r="M13" s="17"/>
      <c r="N13" s="20">
        <f>SUM(N14:N17)</f>
        <v>246067</v>
      </c>
      <c r="O13" s="17"/>
      <c r="P13" s="20">
        <f>SUM(P14:P17)</f>
        <v>246067</v>
      </c>
      <c r="Q13" s="17"/>
      <c r="R13" s="20">
        <f>SUM(R14:R17)</f>
        <v>246067</v>
      </c>
      <c r="S13" s="17"/>
      <c r="T13" s="20">
        <f>SUM(T14:T17)</f>
        <v>246067</v>
      </c>
    </row>
    <row r="14" spans="1:20" ht="56.25">
      <c r="A14" s="503"/>
      <c r="B14" s="595"/>
      <c r="C14" s="563">
        <v>2460</v>
      </c>
      <c r="D14" s="578"/>
      <c r="E14" s="24" t="s">
        <v>26</v>
      </c>
      <c r="F14" s="25">
        <v>240000</v>
      </c>
      <c r="G14" s="17">
        <v>6067</v>
      </c>
      <c r="H14" s="26">
        <f>SUM(F14:G14)</f>
        <v>246067</v>
      </c>
      <c r="I14" s="461"/>
      <c r="J14" s="26">
        <f>SUM(H14:I14)</f>
        <v>246067</v>
      </c>
      <c r="K14" s="17"/>
      <c r="L14" s="26">
        <f>SUM(J14:K14)</f>
        <v>246067</v>
      </c>
      <c r="M14" s="17"/>
      <c r="N14" s="26">
        <f>SUM(L14:M14)</f>
        <v>246067</v>
      </c>
      <c r="O14" s="17"/>
      <c r="P14" s="26">
        <f>SUM(N14:O14)</f>
        <v>246067</v>
      </c>
      <c r="Q14" s="17"/>
      <c r="R14" s="26">
        <f>SUM(P14:Q14)</f>
        <v>246067</v>
      </c>
      <c r="S14" s="17"/>
      <c r="T14" s="26">
        <f>SUM(R14:S14)</f>
        <v>246067</v>
      </c>
    </row>
    <row r="15" spans="1:20" ht="12" customHeight="1" hidden="1">
      <c r="A15" s="503"/>
      <c r="B15" s="596"/>
      <c r="C15" s="540"/>
      <c r="D15" s="541"/>
      <c r="E15" s="28"/>
      <c r="F15" s="25"/>
      <c r="G15" s="17"/>
      <c r="H15" s="26">
        <f>SUM(F15:G15)</f>
        <v>0</v>
      </c>
      <c r="I15" s="461"/>
      <c r="J15" s="26">
        <f>SUM(H15:I15)</f>
        <v>0</v>
      </c>
      <c r="K15" s="17"/>
      <c r="L15" s="26">
        <f>SUM(J15:K15)</f>
        <v>0</v>
      </c>
      <c r="M15" s="17"/>
      <c r="N15" s="26">
        <f>SUM(L15:M15)</f>
        <v>0</v>
      </c>
      <c r="O15" s="17"/>
      <c r="P15" s="26">
        <f>SUM(N15:O15)</f>
        <v>0</v>
      </c>
      <c r="Q15" s="17"/>
      <c r="R15" s="26">
        <f>SUM(P15:Q15)</f>
        <v>0</v>
      </c>
      <c r="S15" s="17"/>
      <c r="T15" s="26">
        <f>SUM(R15:S15)</f>
        <v>0</v>
      </c>
    </row>
    <row r="16" spans="1:20" ht="12.75" customHeight="1" hidden="1">
      <c r="A16" s="503"/>
      <c r="B16" s="596"/>
      <c r="C16" s="576"/>
      <c r="D16" s="559"/>
      <c r="E16" s="29"/>
      <c r="F16" s="25"/>
      <c r="G16" s="17"/>
      <c r="H16" s="26">
        <f>SUM(F16:G16)</f>
        <v>0</v>
      </c>
      <c r="I16" s="461"/>
      <c r="J16" s="26">
        <f>SUM(H16:I16)</f>
        <v>0</v>
      </c>
      <c r="K16" s="17"/>
      <c r="L16" s="26">
        <f>SUM(J16:K16)</f>
        <v>0</v>
      </c>
      <c r="M16" s="17"/>
      <c r="N16" s="26">
        <f>SUM(L16:M16)</f>
        <v>0</v>
      </c>
      <c r="O16" s="17"/>
      <c r="P16" s="26">
        <f>SUM(N16:O16)</f>
        <v>0</v>
      </c>
      <c r="Q16" s="17"/>
      <c r="R16" s="26">
        <f>SUM(P16:Q16)</f>
        <v>0</v>
      </c>
      <c r="S16" s="17"/>
      <c r="T16" s="26">
        <f>SUM(R16:S16)</f>
        <v>0</v>
      </c>
    </row>
    <row r="17" spans="1:20" ht="16.5" customHeight="1" hidden="1">
      <c r="A17" s="504"/>
      <c r="B17" s="597"/>
      <c r="C17" s="576"/>
      <c r="D17" s="559"/>
      <c r="E17" s="24"/>
      <c r="F17" s="30"/>
      <c r="G17" s="17"/>
      <c r="H17" s="26">
        <f>SUM(F17:G17)</f>
        <v>0</v>
      </c>
      <c r="I17" s="461"/>
      <c r="J17" s="26">
        <f>SUM(H17:I17)</f>
        <v>0</v>
      </c>
      <c r="K17" s="17"/>
      <c r="L17" s="26">
        <f>SUM(J17:K17)</f>
        <v>0</v>
      </c>
      <c r="M17" s="17"/>
      <c r="N17" s="26">
        <f>SUM(L17:M17)</f>
        <v>0</v>
      </c>
      <c r="O17" s="17"/>
      <c r="P17" s="26">
        <f>SUM(N17:O17)</f>
        <v>0</v>
      </c>
      <c r="Q17" s="17"/>
      <c r="R17" s="26">
        <f>SUM(P17:Q17)</f>
        <v>0</v>
      </c>
      <c r="S17" s="17"/>
      <c r="T17" s="26">
        <f>SUM(R17:S17)</f>
        <v>0</v>
      </c>
    </row>
    <row r="18" spans="1:20" ht="15">
      <c r="A18" s="77" t="s">
        <v>27</v>
      </c>
      <c r="B18" s="567" t="s">
        <v>29</v>
      </c>
      <c r="C18" s="568"/>
      <c r="D18" s="568"/>
      <c r="E18" s="569"/>
      <c r="F18" s="31">
        <f>SUM(F19)</f>
        <v>3284073</v>
      </c>
      <c r="G18" s="31">
        <f>SUM(G19)</f>
        <v>945758</v>
      </c>
      <c r="H18" s="32">
        <f>SUM(H19)</f>
        <v>4229831</v>
      </c>
      <c r="I18" s="461"/>
      <c r="J18" s="32">
        <f>SUM(J19)</f>
        <v>4229831</v>
      </c>
      <c r="K18" s="17"/>
      <c r="L18" s="32">
        <f>SUM(L19)</f>
        <v>4229831</v>
      </c>
      <c r="M18" s="17"/>
      <c r="N18" s="32">
        <f>SUM(N19)</f>
        <v>4229831</v>
      </c>
      <c r="O18" s="17"/>
      <c r="P18" s="32">
        <f>SUM(P19)</f>
        <v>4229831</v>
      </c>
      <c r="Q18" s="17"/>
      <c r="R18" s="32">
        <f>SUM(R19)</f>
        <v>4229831</v>
      </c>
      <c r="S18" s="17"/>
      <c r="T18" s="32">
        <f>SUM(T19)</f>
        <v>4229831</v>
      </c>
    </row>
    <row r="19" spans="1:20" ht="12.75">
      <c r="A19" s="595"/>
      <c r="B19" s="316" t="s">
        <v>28</v>
      </c>
      <c r="C19" s="543" t="s">
        <v>30</v>
      </c>
      <c r="D19" s="525"/>
      <c r="E19" s="526"/>
      <c r="F19" s="20">
        <f>SUM(F20+F21+F22+F23+F24+F27)</f>
        <v>3284073</v>
      </c>
      <c r="G19" s="20">
        <f>SUM(G20+G21+G22+G23+G24+G27)</f>
        <v>945758</v>
      </c>
      <c r="H19" s="21">
        <f>SUM(H20,H21,H22,H23,H24,H27)</f>
        <v>4229831</v>
      </c>
      <c r="I19" s="461"/>
      <c r="J19" s="21">
        <f>SUM(J20,J21,J22,J23,J24,J27)</f>
        <v>4229831</v>
      </c>
      <c r="K19" s="17"/>
      <c r="L19" s="21">
        <f>SUM(L20,L21,L22,L23,L24,L27)</f>
        <v>4229831</v>
      </c>
      <c r="M19" s="17"/>
      <c r="N19" s="21">
        <f>SUM(N20,N21,N22,N23,N24,N27)</f>
        <v>4229831</v>
      </c>
      <c r="O19" s="17"/>
      <c r="P19" s="21">
        <f>SUM(P20,P21,P22,P23,P24,P27)</f>
        <v>4229831</v>
      </c>
      <c r="Q19" s="17"/>
      <c r="R19" s="21">
        <f>SUM(R20,R21,R22,R23,R24,R27)</f>
        <v>4229831</v>
      </c>
      <c r="S19" s="17"/>
      <c r="T19" s="21">
        <f>SUM(T20,T21,T22,T23,T24,T27)</f>
        <v>4229831</v>
      </c>
    </row>
    <row r="20" spans="1:20" ht="14.25" customHeight="1">
      <c r="A20" s="596"/>
      <c r="B20" s="595"/>
      <c r="C20" s="540" t="s">
        <v>31</v>
      </c>
      <c r="D20" s="541"/>
      <c r="E20" s="28" t="s">
        <v>261</v>
      </c>
      <c r="F20" s="25">
        <v>10000</v>
      </c>
      <c r="G20" s="17">
        <v>57000</v>
      </c>
      <c r="H20" s="26">
        <f aca="true" t="shared" si="0" ref="H20:H27">SUM(F20:G20)</f>
        <v>67000</v>
      </c>
      <c r="I20" s="461"/>
      <c r="J20" s="26">
        <f aca="true" t="shared" si="1" ref="J20:J27">SUM(H20:I20)</f>
        <v>67000</v>
      </c>
      <c r="K20" s="17"/>
      <c r="L20" s="26">
        <f aca="true" t="shared" si="2" ref="L20:L27">SUM(J20:K20)</f>
        <v>67000</v>
      </c>
      <c r="M20" s="17"/>
      <c r="N20" s="26">
        <f aca="true" t="shared" si="3" ref="N20:N27">SUM(L20:M20)</f>
        <v>67000</v>
      </c>
      <c r="O20" s="17"/>
      <c r="P20" s="26">
        <f aca="true" t="shared" si="4" ref="P20:P27">SUM(N20:O20)</f>
        <v>67000</v>
      </c>
      <c r="Q20" s="17"/>
      <c r="R20" s="26">
        <f aca="true" t="shared" si="5" ref="R20:R27">SUM(P20:Q20)</f>
        <v>67000</v>
      </c>
      <c r="S20" s="17"/>
      <c r="T20" s="26">
        <f aca="true" t="shared" si="6" ref="T20:T27">SUM(R20:S20)</f>
        <v>67000</v>
      </c>
    </row>
    <row r="21" spans="1:20" ht="22.5" hidden="1">
      <c r="A21" s="596"/>
      <c r="B21" s="596"/>
      <c r="C21" s="576" t="s">
        <v>32</v>
      </c>
      <c r="D21" s="559"/>
      <c r="E21" s="29" t="s">
        <v>38</v>
      </c>
      <c r="F21" s="25">
        <v>20000</v>
      </c>
      <c r="G21" s="17"/>
      <c r="H21" s="26">
        <f t="shared" si="0"/>
        <v>20000</v>
      </c>
      <c r="I21" s="461"/>
      <c r="J21" s="26">
        <f t="shared" si="1"/>
        <v>20000</v>
      </c>
      <c r="K21" s="17"/>
      <c r="L21" s="26">
        <f t="shared" si="2"/>
        <v>20000</v>
      </c>
      <c r="M21" s="17"/>
      <c r="N21" s="26">
        <f t="shared" si="3"/>
        <v>20000</v>
      </c>
      <c r="O21" s="17"/>
      <c r="P21" s="26">
        <f t="shared" si="4"/>
        <v>20000</v>
      </c>
      <c r="Q21" s="17"/>
      <c r="R21" s="26">
        <f t="shared" si="5"/>
        <v>20000</v>
      </c>
      <c r="S21" s="17"/>
      <c r="T21" s="26">
        <f t="shared" si="6"/>
        <v>20000</v>
      </c>
    </row>
    <row r="22" spans="1:20" ht="12.75">
      <c r="A22" s="596"/>
      <c r="B22" s="596"/>
      <c r="C22" s="576" t="s">
        <v>33</v>
      </c>
      <c r="D22" s="559"/>
      <c r="E22" s="24" t="s">
        <v>39</v>
      </c>
      <c r="F22" s="30">
        <v>30000</v>
      </c>
      <c r="G22" s="17">
        <v>20700</v>
      </c>
      <c r="H22" s="26">
        <f t="shared" si="0"/>
        <v>50700</v>
      </c>
      <c r="I22" s="461"/>
      <c r="J22" s="26">
        <f t="shared" si="1"/>
        <v>50700</v>
      </c>
      <c r="K22" s="17"/>
      <c r="L22" s="26">
        <f t="shared" si="2"/>
        <v>50700</v>
      </c>
      <c r="M22" s="17"/>
      <c r="N22" s="26">
        <f t="shared" si="3"/>
        <v>50700</v>
      </c>
      <c r="O22" s="17"/>
      <c r="P22" s="26">
        <f t="shared" si="4"/>
        <v>50700</v>
      </c>
      <c r="Q22" s="17"/>
      <c r="R22" s="26">
        <f t="shared" si="5"/>
        <v>50700</v>
      </c>
      <c r="S22" s="17"/>
      <c r="T22" s="26">
        <f t="shared" si="6"/>
        <v>50700</v>
      </c>
    </row>
    <row r="23" spans="1:20" ht="56.25">
      <c r="A23" s="596"/>
      <c r="B23" s="596"/>
      <c r="C23" s="542" t="s">
        <v>34</v>
      </c>
      <c r="D23" s="541"/>
      <c r="E23" s="73" t="s">
        <v>241</v>
      </c>
      <c r="F23" s="25">
        <v>2699973</v>
      </c>
      <c r="G23" s="17">
        <v>806899</v>
      </c>
      <c r="H23" s="26">
        <f t="shared" si="0"/>
        <v>3506872</v>
      </c>
      <c r="I23" s="461"/>
      <c r="J23" s="26">
        <f t="shared" si="1"/>
        <v>3506872</v>
      </c>
      <c r="K23" s="17"/>
      <c r="L23" s="26">
        <f t="shared" si="2"/>
        <v>3506872</v>
      </c>
      <c r="M23" s="17"/>
      <c r="N23" s="26">
        <f t="shared" si="3"/>
        <v>3506872</v>
      </c>
      <c r="O23" s="17"/>
      <c r="P23" s="26">
        <f t="shared" si="4"/>
        <v>3506872</v>
      </c>
      <c r="Q23" s="17"/>
      <c r="R23" s="26">
        <f t="shared" si="5"/>
        <v>3506872</v>
      </c>
      <c r="S23" s="17"/>
      <c r="T23" s="26">
        <f t="shared" si="6"/>
        <v>3506872</v>
      </c>
    </row>
    <row r="24" spans="1:20" ht="43.5" customHeight="1">
      <c r="A24" s="596"/>
      <c r="B24" s="596"/>
      <c r="C24" s="576" t="s">
        <v>35</v>
      </c>
      <c r="D24" s="559"/>
      <c r="E24" s="24" t="s">
        <v>40</v>
      </c>
      <c r="F24" s="30">
        <v>329100</v>
      </c>
      <c r="G24" s="17">
        <v>106159</v>
      </c>
      <c r="H24" s="26">
        <f t="shared" si="0"/>
        <v>435259</v>
      </c>
      <c r="I24" s="461"/>
      <c r="J24" s="26">
        <f t="shared" si="1"/>
        <v>435259</v>
      </c>
      <c r="K24" s="17"/>
      <c r="L24" s="26">
        <f t="shared" si="2"/>
        <v>435259</v>
      </c>
      <c r="M24" s="17"/>
      <c r="N24" s="26">
        <f t="shared" si="3"/>
        <v>435259</v>
      </c>
      <c r="O24" s="17"/>
      <c r="P24" s="26">
        <f t="shared" si="4"/>
        <v>435259</v>
      </c>
      <c r="Q24" s="17"/>
      <c r="R24" s="26">
        <f t="shared" si="5"/>
        <v>435259</v>
      </c>
      <c r="S24" s="17"/>
      <c r="T24" s="26">
        <f t="shared" si="6"/>
        <v>435259</v>
      </c>
    </row>
    <row r="25" spans="1:20" ht="12.75" customHeight="1" hidden="1">
      <c r="A25" s="596"/>
      <c r="B25" s="596"/>
      <c r="C25" s="531"/>
      <c r="D25" s="532"/>
      <c r="E25" s="458"/>
      <c r="F25" s="297"/>
      <c r="G25" s="298"/>
      <c r="H25" s="26">
        <f t="shared" si="0"/>
        <v>0</v>
      </c>
      <c r="I25" s="462"/>
      <c r="J25" s="26">
        <f t="shared" si="1"/>
        <v>0</v>
      </c>
      <c r="K25" s="298"/>
      <c r="L25" s="26">
        <f t="shared" si="2"/>
        <v>0</v>
      </c>
      <c r="M25" s="298"/>
      <c r="N25" s="26">
        <f t="shared" si="3"/>
        <v>0</v>
      </c>
      <c r="O25" s="298"/>
      <c r="P25" s="26">
        <f t="shared" si="4"/>
        <v>0</v>
      </c>
      <c r="Q25" s="298"/>
      <c r="R25" s="26">
        <f t="shared" si="5"/>
        <v>0</v>
      </c>
      <c r="S25" s="298"/>
      <c r="T25" s="26">
        <f t="shared" si="6"/>
        <v>0</v>
      </c>
    </row>
    <row r="26" spans="1:20" ht="13.5" customHeight="1" hidden="1">
      <c r="A26" s="596"/>
      <c r="B26" s="596"/>
      <c r="C26" s="585"/>
      <c r="D26" s="530"/>
      <c r="E26" s="39"/>
      <c r="F26" s="25"/>
      <c r="G26" s="17"/>
      <c r="H26" s="26">
        <f t="shared" si="0"/>
        <v>0</v>
      </c>
      <c r="I26" s="461"/>
      <c r="J26" s="26">
        <f t="shared" si="1"/>
        <v>0</v>
      </c>
      <c r="K26" s="17"/>
      <c r="L26" s="26">
        <f t="shared" si="2"/>
        <v>0</v>
      </c>
      <c r="M26" s="17"/>
      <c r="N26" s="26">
        <f t="shared" si="3"/>
        <v>0</v>
      </c>
      <c r="O26" s="17"/>
      <c r="P26" s="26">
        <f t="shared" si="4"/>
        <v>0</v>
      </c>
      <c r="Q26" s="17"/>
      <c r="R26" s="26">
        <f t="shared" si="5"/>
        <v>0</v>
      </c>
      <c r="S26" s="17"/>
      <c r="T26" s="26">
        <f t="shared" si="6"/>
        <v>0</v>
      </c>
    </row>
    <row r="27" spans="1:20" ht="56.25" customHeight="1">
      <c r="A27" s="597"/>
      <c r="B27" s="597"/>
      <c r="C27" s="576" t="s">
        <v>36</v>
      </c>
      <c r="D27" s="559"/>
      <c r="E27" s="24" t="s">
        <v>41</v>
      </c>
      <c r="F27" s="30">
        <v>195000</v>
      </c>
      <c r="G27" s="17">
        <v>-45000</v>
      </c>
      <c r="H27" s="26">
        <f t="shared" si="0"/>
        <v>150000</v>
      </c>
      <c r="I27" s="461"/>
      <c r="J27" s="26">
        <f t="shared" si="1"/>
        <v>150000</v>
      </c>
      <c r="K27" s="17"/>
      <c r="L27" s="26">
        <f t="shared" si="2"/>
        <v>150000</v>
      </c>
      <c r="M27" s="17"/>
      <c r="N27" s="26">
        <f t="shared" si="3"/>
        <v>150000</v>
      </c>
      <c r="O27" s="17"/>
      <c r="P27" s="26">
        <f t="shared" si="4"/>
        <v>150000</v>
      </c>
      <c r="Q27" s="17"/>
      <c r="R27" s="26">
        <f t="shared" si="5"/>
        <v>150000</v>
      </c>
      <c r="S27" s="17"/>
      <c r="T27" s="26">
        <f t="shared" si="6"/>
        <v>150000</v>
      </c>
    </row>
    <row r="28" spans="1:20" ht="12.75" hidden="1">
      <c r="A28" s="33"/>
      <c r="B28" s="34"/>
      <c r="C28" s="606"/>
      <c r="D28" s="607"/>
      <c r="E28" s="565"/>
      <c r="F28" s="20">
        <f>SUM(F29)</f>
        <v>0</v>
      </c>
      <c r="G28" s="17"/>
      <c r="H28" s="21">
        <f>SUM(H29)</f>
        <v>0</v>
      </c>
      <c r="I28" s="461"/>
      <c r="J28" s="21">
        <f>SUM(J29)</f>
        <v>0</v>
      </c>
      <c r="K28" s="17"/>
      <c r="L28" s="21">
        <f>SUM(L29)</f>
        <v>0</v>
      </c>
      <c r="M28" s="17"/>
      <c r="N28" s="21">
        <f>SUM(N29)</f>
        <v>0</v>
      </c>
      <c r="O28" s="17"/>
      <c r="P28" s="21">
        <f>SUM(P29)</f>
        <v>0</v>
      </c>
      <c r="Q28" s="17"/>
      <c r="R28" s="21">
        <f>SUM(R29)</f>
        <v>0</v>
      </c>
      <c r="S28" s="17"/>
      <c r="T28" s="21">
        <f>SUM(T29)</f>
        <v>0</v>
      </c>
    </row>
    <row r="29" spans="1:20" ht="12.75" hidden="1">
      <c r="A29" s="35"/>
      <c r="B29" s="36"/>
      <c r="C29" s="577"/>
      <c r="D29" s="570"/>
      <c r="E29" s="72"/>
      <c r="F29" s="25"/>
      <c r="G29" s="17"/>
      <c r="H29" s="26">
        <f>SUM(F29:G29)</f>
        <v>0</v>
      </c>
      <c r="I29" s="461"/>
      <c r="J29" s="26">
        <f>SUM(H29:I29)</f>
        <v>0</v>
      </c>
      <c r="K29" s="17"/>
      <c r="L29" s="26">
        <f>SUM(J29:K29)</f>
        <v>0</v>
      </c>
      <c r="M29" s="17"/>
      <c r="N29" s="26">
        <f>SUM(L29:M29)</f>
        <v>0</v>
      </c>
      <c r="O29" s="17"/>
      <c r="P29" s="26">
        <f>SUM(N29:O29)</f>
        <v>0</v>
      </c>
      <c r="Q29" s="17"/>
      <c r="R29" s="26">
        <f>SUM(P29:Q29)</f>
        <v>0</v>
      </c>
      <c r="S29" s="17"/>
      <c r="T29" s="26">
        <f>SUM(R29:S29)</f>
        <v>0</v>
      </c>
    </row>
    <row r="30" spans="1:20" ht="12.75" customHeight="1" hidden="1">
      <c r="A30" s="22"/>
      <c r="B30" s="34"/>
      <c r="C30" s="543"/>
      <c r="D30" s="525"/>
      <c r="E30" s="526"/>
      <c r="F30" s="20">
        <f>SUM(F31)</f>
        <v>0</v>
      </c>
      <c r="G30" s="17"/>
      <c r="H30" s="21">
        <f>SUM(H31)</f>
        <v>0</v>
      </c>
      <c r="I30" s="461"/>
      <c r="J30" s="21">
        <f>SUM(J31)</f>
        <v>0</v>
      </c>
      <c r="K30" s="17"/>
      <c r="L30" s="21">
        <f>SUM(L31)</f>
        <v>0</v>
      </c>
      <c r="M30" s="17"/>
      <c r="N30" s="21">
        <f>SUM(N31)</f>
        <v>0</v>
      </c>
      <c r="O30" s="17"/>
      <c r="P30" s="21">
        <f>SUM(P31)</f>
        <v>0</v>
      </c>
      <c r="Q30" s="17"/>
      <c r="R30" s="21">
        <f>SUM(R31)</f>
        <v>0</v>
      </c>
      <c r="S30" s="17"/>
      <c r="T30" s="21">
        <f>SUM(T31)</f>
        <v>0</v>
      </c>
    </row>
    <row r="31" spans="1:20" ht="12.75" hidden="1">
      <c r="A31" s="35"/>
      <c r="B31" s="36"/>
      <c r="C31" s="577"/>
      <c r="D31" s="570"/>
      <c r="E31" s="39"/>
      <c r="F31" s="25"/>
      <c r="G31" s="17"/>
      <c r="H31" s="26"/>
      <c r="I31" s="461"/>
      <c r="J31" s="26">
        <f>SUM(H31:I31)</f>
        <v>0</v>
      </c>
      <c r="K31" s="17"/>
      <c r="L31" s="26">
        <f>SUM(J31:K31)</f>
        <v>0</v>
      </c>
      <c r="M31" s="17"/>
      <c r="N31" s="26">
        <f>SUM(L31:M31)</f>
        <v>0</v>
      </c>
      <c r="O31" s="17"/>
      <c r="P31" s="26">
        <f>SUM(N31:O31)</f>
        <v>0</v>
      </c>
      <c r="Q31" s="17"/>
      <c r="R31" s="26">
        <f>SUM(P31:Q31)</f>
        <v>0</v>
      </c>
      <c r="S31" s="17"/>
      <c r="T31" s="26">
        <f>SUM(R31:S31)</f>
        <v>0</v>
      </c>
    </row>
    <row r="32" spans="1:20" ht="12.75" hidden="1">
      <c r="A32" s="22"/>
      <c r="B32" s="34"/>
      <c r="C32" s="543"/>
      <c r="D32" s="525"/>
      <c r="E32" s="526"/>
      <c r="F32" s="20">
        <f>SUM(F33)</f>
        <v>0</v>
      </c>
      <c r="G32" s="17"/>
      <c r="H32" s="21">
        <f>SUM(H33)</f>
        <v>0</v>
      </c>
      <c r="I32" s="461"/>
      <c r="J32" s="21">
        <f>SUM(J33)</f>
        <v>0</v>
      </c>
      <c r="K32" s="17"/>
      <c r="L32" s="21">
        <f>SUM(L33)</f>
        <v>0</v>
      </c>
      <c r="M32" s="17"/>
      <c r="N32" s="21">
        <f>SUM(N33)</f>
        <v>0</v>
      </c>
      <c r="O32" s="17"/>
      <c r="P32" s="21">
        <f>SUM(P33)</f>
        <v>0</v>
      </c>
      <c r="Q32" s="17"/>
      <c r="R32" s="21">
        <f>SUM(R33)</f>
        <v>0</v>
      </c>
      <c r="S32" s="17"/>
      <c r="T32" s="21">
        <f>SUM(T33)</f>
        <v>0</v>
      </c>
    </row>
    <row r="33" spans="1:20" ht="12.75" hidden="1">
      <c r="A33" s="35"/>
      <c r="B33" s="36"/>
      <c r="C33" s="577"/>
      <c r="D33" s="570"/>
      <c r="E33" s="39"/>
      <c r="F33" s="25"/>
      <c r="G33" s="17"/>
      <c r="H33" s="26"/>
      <c r="I33" s="461"/>
      <c r="J33" s="26">
        <f>SUM(H33:I33)</f>
        <v>0</v>
      </c>
      <c r="K33" s="17"/>
      <c r="L33" s="26">
        <f>SUM(J33:K33)</f>
        <v>0</v>
      </c>
      <c r="M33" s="17"/>
      <c r="N33" s="26">
        <f>SUM(L33:M33)</f>
        <v>0</v>
      </c>
      <c r="O33" s="17"/>
      <c r="P33" s="26">
        <f>SUM(N33:O33)</f>
        <v>0</v>
      </c>
      <c r="Q33" s="17"/>
      <c r="R33" s="26">
        <f>SUM(P33:Q33)</f>
        <v>0</v>
      </c>
      <c r="S33" s="17"/>
      <c r="T33" s="26">
        <f>SUM(R33:S33)</f>
        <v>0</v>
      </c>
    </row>
    <row r="34" spans="1:20" ht="12.75" customHeight="1" hidden="1">
      <c r="A34" s="22"/>
      <c r="B34" s="34"/>
      <c r="C34" s="543"/>
      <c r="D34" s="525"/>
      <c r="E34" s="526"/>
      <c r="F34" s="20">
        <f>SUM(F35)</f>
        <v>0</v>
      </c>
      <c r="G34" s="17"/>
      <c r="H34" s="21">
        <f>SUM(H35)</f>
        <v>0</v>
      </c>
      <c r="I34" s="461"/>
      <c r="J34" s="21">
        <f>SUM(J35)</f>
        <v>0</v>
      </c>
      <c r="K34" s="17"/>
      <c r="L34" s="21">
        <f>SUM(L35)</f>
        <v>0</v>
      </c>
      <c r="M34" s="17"/>
      <c r="N34" s="21">
        <f>SUM(N35)</f>
        <v>0</v>
      </c>
      <c r="O34" s="17"/>
      <c r="P34" s="21">
        <f>SUM(P35)</f>
        <v>0</v>
      </c>
      <c r="Q34" s="17"/>
      <c r="R34" s="21">
        <f>SUM(R35)</f>
        <v>0</v>
      </c>
      <c r="S34" s="17"/>
      <c r="T34" s="21">
        <f>SUM(T35)</f>
        <v>0</v>
      </c>
    </row>
    <row r="35" spans="1:20" ht="12.75" hidden="1">
      <c r="A35" s="35"/>
      <c r="B35" s="36"/>
      <c r="C35" s="577"/>
      <c r="D35" s="570"/>
      <c r="E35" s="29"/>
      <c r="F35" s="71"/>
      <c r="G35" s="17"/>
      <c r="H35" s="40"/>
      <c r="I35" s="461"/>
      <c r="J35" s="26">
        <f>SUM(H35:I35)</f>
        <v>0</v>
      </c>
      <c r="K35" s="17"/>
      <c r="L35" s="26">
        <f>SUM(J35:K35)</f>
        <v>0</v>
      </c>
      <c r="M35" s="17"/>
      <c r="N35" s="26">
        <f>SUM(L35:M35)</f>
        <v>0</v>
      </c>
      <c r="O35" s="17"/>
      <c r="P35" s="26">
        <f>SUM(N35:O35)</f>
        <v>0</v>
      </c>
      <c r="Q35" s="17"/>
      <c r="R35" s="26">
        <f>SUM(P35:Q35)</f>
        <v>0</v>
      </c>
      <c r="S35" s="17"/>
      <c r="T35" s="26">
        <f>SUM(R35:S35)</f>
        <v>0</v>
      </c>
    </row>
    <row r="36" spans="1:20" ht="15" hidden="1">
      <c r="A36" s="74" t="s">
        <v>42</v>
      </c>
      <c r="B36" s="567" t="s">
        <v>44</v>
      </c>
      <c r="C36" s="568"/>
      <c r="D36" s="568"/>
      <c r="E36" s="569"/>
      <c r="F36" s="31">
        <f>SUM(F37)</f>
        <v>40000</v>
      </c>
      <c r="G36" s="17"/>
      <c r="H36" s="32">
        <f>SUM(H37)</f>
        <v>40000</v>
      </c>
      <c r="I36" s="461"/>
      <c r="J36" s="32">
        <f>SUM(J37)</f>
        <v>40000</v>
      </c>
      <c r="K36" s="17"/>
      <c r="L36" s="32">
        <f>SUM(L37)</f>
        <v>40000</v>
      </c>
      <c r="M36" s="17"/>
      <c r="N36" s="32">
        <f>SUM(N37)</f>
        <v>40000</v>
      </c>
      <c r="O36" s="17"/>
      <c r="P36" s="32">
        <f>SUM(P37)</f>
        <v>40000</v>
      </c>
      <c r="Q36" s="17"/>
      <c r="R36" s="32">
        <f>SUM(R37)</f>
        <v>40000</v>
      </c>
      <c r="S36" s="17"/>
      <c r="T36" s="32">
        <f>SUM(T37)</f>
        <v>40000</v>
      </c>
    </row>
    <row r="37" spans="1:20" ht="12.75" hidden="1">
      <c r="A37" s="41"/>
      <c r="B37" s="78" t="s">
        <v>43</v>
      </c>
      <c r="C37" s="607" t="s">
        <v>45</v>
      </c>
      <c r="D37" s="607"/>
      <c r="E37" s="565"/>
      <c r="F37" s="20">
        <f>SUM(F40,F39,F38)</f>
        <v>40000</v>
      </c>
      <c r="G37" s="17"/>
      <c r="H37" s="21">
        <f>SUM(H38,H39,H40)</f>
        <v>40000</v>
      </c>
      <c r="I37" s="461"/>
      <c r="J37" s="21">
        <f>SUM(J38,J39,J40)</f>
        <v>40000</v>
      </c>
      <c r="K37" s="17"/>
      <c r="L37" s="21">
        <f>SUM(L38,L39,L40)</f>
        <v>40000</v>
      </c>
      <c r="M37" s="17"/>
      <c r="N37" s="21">
        <f>SUM(N38,N39,N40)</f>
        <v>40000</v>
      </c>
      <c r="O37" s="17"/>
      <c r="P37" s="21">
        <f>SUM(P38,P39,P40)</f>
        <v>40000</v>
      </c>
      <c r="Q37" s="17"/>
      <c r="R37" s="21">
        <f>SUM(R38,R39,R40)</f>
        <v>40000</v>
      </c>
      <c r="S37" s="17"/>
      <c r="T37" s="21">
        <f>SUM(T38,T39,T40)</f>
        <v>40000</v>
      </c>
    </row>
    <row r="38" spans="1:20" ht="22.5" customHeight="1" hidden="1">
      <c r="A38" s="43"/>
      <c r="B38" s="44"/>
      <c r="C38" s="577">
        <v>470</v>
      </c>
      <c r="D38" s="570"/>
      <c r="E38" s="28" t="s">
        <v>46</v>
      </c>
      <c r="F38" s="25">
        <v>0</v>
      </c>
      <c r="G38" s="17"/>
      <c r="H38" s="26">
        <f>SUM(F38:G38)</f>
        <v>0</v>
      </c>
      <c r="I38" s="461"/>
      <c r="J38" s="26">
        <f>SUM(H38:I38)</f>
        <v>0</v>
      </c>
      <c r="K38" s="17"/>
      <c r="L38" s="26">
        <f>SUM(J38:K38)</f>
        <v>0</v>
      </c>
      <c r="M38" s="17"/>
      <c r="N38" s="26">
        <f>SUM(L38:M38)</f>
        <v>0</v>
      </c>
      <c r="O38" s="17"/>
      <c r="P38" s="26">
        <f>SUM(N38:O38)</f>
        <v>0</v>
      </c>
      <c r="Q38" s="17"/>
      <c r="R38" s="26">
        <f>SUM(P38:Q38)</f>
        <v>0</v>
      </c>
      <c r="S38" s="17"/>
      <c r="T38" s="26">
        <f>SUM(R38:S38)</f>
        <v>0</v>
      </c>
    </row>
    <row r="39" spans="1:20" ht="15" customHeight="1" hidden="1">
      <c r="A39" s="43"/>
      <c r="B39" s="45"/>
      <c r="C39" s="577">
        <v>970</v>
      </c>
      <c r="D39" s="570"/>
      <c r="E39" s="24" t="s">
        <v>39</v>
      </c>
      <c r="F39" s="25">
        <v>15000</v>
      </c>
      <c r="G39" s="17"/>
      <c r="H39" s="26">
        <f>SUM(F39:G39)</f>
        <v>15000</v>
      </c>
      <c r="I39" s="461"/>
      <c r="J39" s="26">
        <f>SUM(H39:I39)</f>
        <v>15000</v>
      </c>
      <c r="K39" s="17"/>
      <c r="L39" s="26">
        <f>SUM(J39:K39)</f>
        <v>15000</v>
      </c>
      <c r="M39" s="17"/>
      <c r="N39" s="26">
        <f>SUM(L39:M39)</f>
        <v>15000</v>
      </c>
      <c r="O39" s="17"/>
      <c r="P39" s="26">
        <f>SUM(N39:O39)</f>
        <v>15000</v>
      </c>
      <c r="Q39" s="17"/>
      <c r="R39" s="26">
        <f>SUM(P39:Q39)</f>
        <v>15000</v>
      </c>
      <c r="S39" s="17"/>
      <c r="T39" s="26">
        <f>SUM(R39:S39)</f>
        <v>15000</v>
      </c>
    </row>
    <row r="40" spans="1:20" ht="55.5" customHeight="1" hidden="1">
      <c r="A40" s="43"/>
      <c r="B40" s="45"/>
      <c r="C40" s="577">
        <v>2110</v>
      </c>
      <c r="D40" s="570"/>
      <c r="E40" s="38" t="s">
        <v>164</v>
      </c>
      <c r="F40" s="25">
        <v>25000</v>
      </c>
      <c r="G40" s="17"/>
      <c r="H40" s="26">
        <f>SUM(F40:G40)</f>
        <v>25000</v>
      </c>
      <c r="I40" s="461"/>
      <c r="J40" s="26">
        <f>SUM(H40:I40)</f>
        <v>25000</v>
      </c>
      <c r="K40" s="17"/>
      <c r="L40" s="26">
        <f>SUM(J40:K40)</f>
        <v>25000</v>
      </c>
      <c r="M40" s="17"/>
      <c r="N40" s="26">
        <f>SUM(L40:M40)</f>
        <v>25000</v>
      </c>
      <c r="O40" s="17"/>
      <c r="P40" s="26">
        <f>SUM(N40:O40)</f>
        <v>25000</v>
      </c>
      <c r="Q40" s="17"/>
      <c r="R40" s="26">
        <f>SUM(P40:Q40)</f>
        <v>25000</v>
      </c>
      <c r="S40" s="17"/>
      <c r="T40" s="26">
        <f>SUM(R40:S40)</f>
        <v>25000</v>
      </c>
    </row>
    <row r="41" spans="1:20" ht="15" hidden="1">
      <c r="A41" s="79" t="s">
        <v>47</v>
      </c>
      <c r="B41" s="567" t="s">
        <v>49</v>
      </c>
      <c r="C41" s="568"/>
      <c r="D41" s="568"/>
      <c r="E41" s="569"/>
      <c r="F41" s="31">
        <f>SUM(F42+F48+F56)</f>
        <v>165085</v>
      </c>
      <c r="G41" s="17"/>
      <c r="H41" s="111">
        <f>SUM(H42+H48+H56)</f>
        <v>165085</v>
      </c>
      <c r="I41" s="461"/>
      <c r="J41" s="31">
        <f>SUM(J42+J48+J56)</f>
        <v>165085</v>
      </c>
      <c r="K41" s="17"/>
      <c r="L41" s="31">
        <f>SUM(L42+L48+L56)</f>
        <v>165085</v>
      </c>
      <c r="M41" s="17"/>
      <c r="N41" s="31">
        <f>SUM(N42+N48+N56)</f>
        <v>165085</v>
      </c>
      <c r="O41" s="17"/>
      <c r="P41" s="31">
        <f>SUM(P42+P48+P56)</f>
        <v>165085</v>
      </c>
      <c r="Q41" s="17"/>
      <c r="R41" s="31">
        <f>SUM(R42+R48+R56)</f>
        <v>165085</v>
      </c>
      <c r="S41" s="17"/>
      <c r="T41" s="111">
        <f>SUM(T42+T48+T56)</f>
        <v>165085</v>
      </c>
    </row>
    <row r="42" spans="1:20" ht="12.75" customHeight="1" hidden="1">
      <c r="A42" s="501"/>
      <c r="B42" s="78" t="s">
        <v>48</v>
      </c>
      <c r="C42" s="606" t="s">
        <v>50</v>
      </c>
      <c r="D42" s="607"/>
      <c r="E42" s="565"/>
      <c r="F42" s="20">
        <f>SUM(F43)</f>
        <v>30000</v>
      </c>
      <c r="G42" s="17"/>
      <c r="H42" s="21">
        <f>SUM(H43:H47)</f>
        <v>30000</v>
      </c>
      <c r="I42" s="461"/>
      <c r="J42" s="21">
        <f>SUM(J43:J47)</f>
        <v>30000</v>
      </c>
      <c r="K42" s="17"/>
      <c r="L42" s="21">
        <f>SUM(L43:L47)</f>
        <v>30000</v>
      </c>
      <c r="M42" s="17"/>
      <c r="N42" s="21">
        <f>SUM(N43:N47)</f>
        <v>30000</v>
      </c>
      <c r="O42" s="17"/>
      <c r="P42" s="21">
        <f>SUM(P43:P47)</f>
        <v>30000</v>
      </c>
      <c r="Q42" s="17"/>
      <c r="R42" s="21">
        <f>SUM(R43:R47)</f>
        <v>30000</v>
      </c>
      <c r="S42" s="17"/>
      <c r="T42" s="21">
        <f>SUM(T43:T47)</f>
        <v>30000</v>
      </c>
    </row>
    <row r="43" spans="1:20" ht="56.25" hidden="1">
      <c r="A43" s="513"/>
      <c r="B43" s="595"/>
      <c r="C43" s="577">
        <v>2110</v>
      </c>
      <c r="D43" s="570"/>
      <c r="E43" s="24" t="s">
        <v>164</v>
      </c>
      <c r="F43" s="25">
        <v>30000</v>
      </c>
      <c r="G43" s="17"/>
      <c r="H43" s="26">
        <f>SUM(F43:G43)</f>
        <v>30000</v>
      </c>
      <c r="I43" s="461"/>
      <c r="J43" s="26">
        <f>SUM(H43:I43)</f>
        <v>30000</v>
      </c>
      <c r="K43" s="17"/>
      <c r="L43" s="26">
        <f>SUM(J43:K43)</f>
        <v>30000</v>
      </c>
      <c r="M43" s="17"/>
      <c r="N43" s="26">
        <f>SUM(L43:M43)</f>
        <v>30000</v>
      </c>
      <c r="O43" s="17"/>
      <c r="P43" s="26">
        <f>SUM(N43:O43)</f>
        <v>30000</v>
      </c>
      <c r="Q43" s="17"/>
      <c r="R43" s="26">
        <f>SUM(P43:Q43)</f>
        <v>30000</v>
      </c>
      <c r="S43" s="17"/>
      <c r="T43" s="26">
        <f>SUM(R43:S43)</f>
        <v>30000</v>
      </c>
    </row>
    <row r="44" spans="1:20" ht="15" customHeight="1" hidden="1">
      <c r="A44" s="513"/>
      <c r="B44" s="596"/>
      <c r="C44" s="577"/>
      <c r="D44" s="570"/>
      <c r="E44" s="51"/>
      <c r="F44" s="25"/>
      <c r="G44" s="17"/>
      <c r="H44" s="26">
        <f>SUM(F44:G44)</f>
        <v>0</v>
      </c>
      <c r="I44" s="461"/>
      <c r="J44" s="26">
        <f>SUM(H44:I44)</f>
        <v>0</v>
      </c>
      <c r="K44" s="17"/>
      <c r="L44" s="26">
        <f>SUM(J44:K44)</f>
        <v>0</v>
      </c>
      <c r="M44" s="17"/>
      <c r="N44" s="26">
        <f>SUM(L44:M44)</f>
        <v>0</v>
      </c>
      <c r="O44" s="17"/>
      <c r="P44" s="26">
        <f>SUM(N44:O44)</f>
        <v>0</v>
      </c>
      <c r="Q44" s="17"/>
      <c r="R44" s="26">
        <f>SUM(P44:Q44)</f>
        <v>0</v>
      </c>
      <c r="S44" s="17"/>
      <c r="T44" s="26">
        <f>SUM(R44:S44)</f>
        <v>0</v>
      </c>
    </row>
    <row r="45" spans="1:20" ht="12.75" customHeight="1" hidden="1">
      <c r="A45" s="513"/>
      <c r="B45" s="596"/>
      <c r="C45" s="577"/>
      <c r="D45" s="570"/>
      <c r="E45" s="46"/>
      <c r="F45" s="25"/>
      <c r="G45" s="17"/>
      <c r="H45" s="26">
        <f>SUM(F45:G45)</f>
        <v>0</v>
      </c>
      <c r="I45" s="461"/>
      <c r="J45" s="26">
        <f>SUM(H45:I45)</f>
        <v>0</v>
      </c>
      <c r="K45" s="17"/>
      <c r="L45" s="26">
        <f>SUM(J45:K45)</f>
        <v>0</v>
      </c>
      <c r="M45" s="17"/>
      <c r="N45" s="26">
        <f>SUM(L45:M45)</f>
        <v>0</v>
      </c>
      <c r="O45" s="17"/>
      <c r="P45" s="26">
        <f>SUM(N45:O45)</f>
        <v>0</v>
      </c>
      <c r="Q45" s="17"/>
      <c r="R45" s="26">
        <f>SUM(P45:Q45)</f>
        <v>0</v>
      </c>
      <c r="S45" s="17"/>
      <c r="T45" s="26">
        <f>SUM(R45:S45)</f>
        <v>0</v>
      </c>
    </row>
    <row r="46" spans="1:20" ht="13.5" customHeight="1" hidden="1">
      <c r="A46" s="513"/>
      <c r="B46" s="596"/>
      <c r="C46" s="577"/>
      <c r="D46" s="570"/>
      <c r="E46" s="42"/>
      <c r="F46" s="25"/>
      <c r="G46" s="17"/>
      <c r="H46" s="26">
        <f>SUM(F46:G46)</f>
        <v>0</v>
      </c>
      <c r="I46" s="461"/>
      <c r="J46" s="26">
        <f>SUM(H46:I46)</f>
        <v>0</v>
      </c>
      <c r="K46" s="17"/>
      <c r="L46" s="26">
        <f>SUM(J46:K46)</f>
        <v>0</v>
      </c>
      <c r="M46" s="17"/>
      <c r="N46" s="26">
        <f>SUM(L46:M46)</f>
        <v>0</v>
      </c>
      <c r="O46" s="17"/>
      <c r="P46" s="26">
        <f>SUM(N46:O46)</f>
        <v>0</v>
      </c>
      <c r="Q46" s="17"/>
      <c r="R46" s="26">
        <f>SUM(P46:Q46)</f>
        <v>0</v>
      </c>
      <c r="S46" s="17"/>
      <c r="T46" s="26">
        <f>SUM(R46:S46)</f>
        <v>0</v>
      </c>
    </row>
    <row r="47" spans="1:20" ht="12.75" customHeight="1" hidden="1">
      <c r="A47" s="513"/>
      <c r="B47" s="597"/>
      <c r="C47" s="577"/>
      <c r="D47" s="570"/>
      <c r="E47" s="24"/>
      <c r="F47" s="25"/>
      <c r="G47" s="17"/>
      <c r="H47" s="26">
        <f>SUM(F47:G47)</f>
        <v>0</v>
      </c>
      <c r="I47" s="461"/>
      <c r="J47" s="26">
        <f>SUM(H47:I47)</f>
        <v>0</v>
      </c>
      <c r="K47" s="17"/>
      <c r="L47" s="26">
        <f>SUM(J47:K47)</f>
        <v>0</v>
      </c>
      <c r="M47" s="17"/>
      <c r="N47" s="26">
        <f>SUM(L47:M47)</f>
        <v>0</v>
      </c>
      <c r="O47" s="17"/>
      <c r="P47" s="26">
        <f>SUM(N47:O47)</f>
        <v>0</v>
      </c>
      <c r="Q47" s="17"/>
      <c r="R47" s="26">
        <f>SUM(P47:Q47)</f>
        <v>0</v>
      </c>
      <c r="S47" s="17"/>
      <c r="T47" s="26">
        <f>SUM(R47:S47)</f>
        <v>0</v>
      </c>
    </row>
    <row r="48" spans="1:20" ht="12.75" customHeight="1" hidden="1">
      <c r="A48" s="513"/>
      <c r="B48" s="34">
        <v>71014</v>
      </c>
      <c r="C48" s="606" t="s">
        <v>51</v>
      </c>
      <c r="D48" s="607"/>
      <c r="E48" s="565"/>
      <c r="F48" s="20">
        <f>SUM(F49)</f>
        <v>7000</v>
      </c>
      <c r="G48" s="17"/>
      <c r="H48" s="81">
        <f>SUM(H49:H55)</f>
        <v>7000</v>
      </c>
      <c r="I48" s="461"/>
      <c r="J48" s="20">
        <f>SUM(J49:J55)</f>
        <v>7000</v>
      </c>
      <c r="K48" s="17"/>
      <c r="L48" s="20">
        <f>SUM(L49:L55)</f>
        <v>7000</v>
      </c>
      <c r="M48" s="17"/>
      <c r="N48" s="20">
        <f>SUM(N49:N55)</f>
        <v>7000</v>
      </c>
      <c r="O48" s="17"/>
      <c r="P48" s="20">
        <f>SUM(P49:P55)</f>
        <v>7000</v>
      </c>
      <c r="Q48" s="17"/>
      <c r="R48" s="20">
        <f>SUM(R49:R55)</f>
        <v>7000</v>
      </c>
      <c r="S48" s="17"/>
      <c r="T48" s="81">
        <f>SUM(T49:T55)</f>
        <v>7000</v>
      </c>
    </row>
    <row r="49" spans="1:20" ht="56.25" hidden="1">
      <c r="A49" s="513"/>
      <c r="B49" s="595"/>
      <c r="C49" s="577">
        <v>2110</v>
      </c>
      <c r="D49" s="570"/>
      <c r="E49" s="24" t="s">
        <v>164</v>
      </c>
      <c r="F49" s="25">
        <v>7000</v>
      </c>
      <c r="G49" s="17"/>
      <c r="H49" s="26">
        <f aca="true" t="shared" si="7" ref="H49:H54">SUM(F49:G49)</f>
        <v>7000</v>
      </c>
      <c r="I49" s="461"/>
      <c r="J49" s="26">
        <f aca="true" t="shared" si="8" ref="J49:J54">SUM(H49:I49)</f>
        <v>7000</v>
      </c>
      <c r="K49" s="17"/>
      <c r="L49" s="26">
        <f aca="true" t="shared" si="9" ref="L49:L54">SUM(J49:K49)</f>
        <v>7000</v>
      </c>
      <c r="M49" s="17"/>
      <c r="N49" s="26">
        <f aca="true" t="shared" si="10" ref="N49:N54">SUM(L49:M49)</f>
        <v>7000</v>
      </c>
      <c r="O49" s="17"/>
      <c r="P49" s="26">
        <f aca="true" t="shared" si="11" ref="P49:P54">SUM(N49:O49)</f>
        <v>7000</v>
      </c>
      <c r="Q49" s="17"/>
      <c r="R49" s="26">
        <f aca="true" t="shared" si="12" ref="R49:R54">SUM(P49:Q49)</f>
        <v>7000</v>
      </c>
      <c r="S49" s="17"/>
      <c r="T49" s="26">
        <f aca="true" t="shared" si="13" ref="T49:T54">SUM(R49:S49)</f>
        <v>7000</v>
      </c>
    </row>
    <row r="50" spans="1:20" ht="15" customHeight="1" hidden="1">
      <c r="A50" s="513"/>
      <c r="B50" s="596"/>
      <c r="C50" s="577"/>
      <c r="D50" s="570"/>
      <c r="E50" s="51"/>
      <c r="F50" s="25"/>
      <c r="G50" s="17"/>
      <c r="H50" s="26">
        <f t="shared" si="7"/>
        <v>0</v>
      </c>
      <c r="I50" s="461"/>
      <c r="J50" s="26">
        <f t="shared" si="8"/>
        <v>0</v>
      </c>
      <c r="K50" s="17"/>
      <c r="L50" s="26">
        <f t="shared" si="9"/>
        <v>0</v>
      </c>
      <c r="M50" s="17"/>
      <c r="N50" s="26">
        <f t="shared" si="10"/>
        <v>0</v>
      </c>
      <c r="O50" s="17"/>
      <c r="P50" s="26">
        <f t="shared" si="11"/>
        <v>0</v>
      </c>
      <c r="Q50" s="17"/>
      <c r="R50" s="26">
        <f t="shared" si="12"/>
        <v>0</v>
      </c>
      <c r="S50" s="17"/>
      <c r="T50" s="26">
        <f t="shared" si="13"/>
        <v>0</v>
      </c>
    </row>
    <row r="51" spans="1:20" ht="13.5" customHeight="1" hidden="1">
      <c r="A51" s="513"/>
      <c r="B51" s="596"/>
      <c r="C51" s="577"/>
      <c r="D51" s="570"/>
      <c r="E51" s="46"/>
      <c r="F51" s="25"/>
      <c r="G51" s="17"/>
      <c r="H51" s="26">
        <f t="shared" si="7"/>
        <v>0</v>
      </c>
      <c r="I51" s="461"/>
      <c r="J51" s="26">
        <f t="shared" si="8"/>
        <v>0</v>
      </c>
      <c r="K51" s="17"/>
      <c r="L51" s="26">
        <f t="shared" si="9"/>
        <v>0</v>
      </c>
      <c r="M51" s="17"/>
      <c r="N51" s="26">
        <f t="shared" si="10"/>
        <v>0</v>
      </c>
      <c r="O51" s="17"/>
      <c r="P51" s="26">
        <f t="shared" si="11"/>
        <v>0</v>
      </c>
      <c r="Q51" s="17"/>
      <c r="R51" s="26">
        <f t="shared" si="12"/>
        <v>0</v>
      </c>
      <c r="S51" s="17"/>
      <c r="T51" s="26">
        <f t="shared" si="13"/>
        <v>0</v>
      </c>
    </row>
    <row r="52" spans="1:20" ht="13.5" customHeight="1" hidden="1">
      <c r="A52" s="513"/>
      <c r="B52" s="596"/>
      <c r="C52" s="577"/>
      <c r="D52" s="570"/>
      <c r="E52" s="42"/>
      <c r="F52" s="25"/>
      <c r="G52" s="17"/>
      <c r="H52" s="26">
        <f t="shared" si="7"/>
        <v>0</v>
      </c>
      <c r="I52" s="461"/>
      <c r="J52" s="26">
        <f t="shared" si="8"/>
        <v>0</v>
      </c>
      <c r="K52" s="17"/>
      <c r="L52" s="26">
        <f t="shared" si="9"/>
        <v>0</v>
      </c>
      <c r="M52" s="17"/>
      <c r="N52" s="26">
        <f t="shared" si="10"/>
        <v>0</v>
      </c>
      <c r="O52" s="17"/>
      <c r="P52" s="26">
        <f t="shared" si="11"/>
        <v>0</v>
      </c>
      <c r="Q52" s="17"/>
      <c r="R52" s="26">
        <f t="shared" si="12"/>
        <v>0</v>
      </c>
      <c r="S52" s="17"/>
      <c r="T52" s="26">
        <f t="shared" si="13"/>
        <v>0</v>
      </c>
    </row>
    <row r="53" spans="1:20" ht="13.5" customHeight="1" hidden="1">
      <c r="A53" s="513"/>
      <c r="B53" s="596"/>
      <c r="C53" s="577"/>
      <c r="D53" s="570"/>
      <c r="E53" s="42"/>
      <c r="F53" s="25"/>
      <c r="G53" s="17"/>
      <c r="H53" s="26">
        <f t="shared" si="7"/>
        <v>0</v>
      </c>
      <c r="I53" s="461"/>
      <c r="J53" s="26">
        <f t="shared" si="8"/>
        <v>0</v>
      </c>
      <c r="K53" s="17"/>
      <c r="L53" s="26">
        <f t="shared" si="9"/>
        <v>0</v>
      </c>
      <c r="M53" s="17"/>
      <c r="N53" s="26">
        <f t="shared" si="10"/>
        <v>0</v>
      </c>
      <c r="O53" s="17"/>
      <c r="P53" s="26">
        <f t="shared" si="11"/>
        <v>0</v>
      </c>
      <c r="Q53" s="17"/>
      <c r="R53" s="26">
        <f t="shared" si="12"/>
        <v>0</v>
      </c>
      <c r="S53" s="17"/>
      <c r="T53" s="26">
        <f t="shared" si="13"/>
        <v>0</v>
      </c>
    </row>
    <row r="54" spans="1:20" ht="12.75" customHeight="1" hidden="1">
      <c r="A54" s="513"/>
      <c r="B54" s="596"/>
      <c r="C54" s="577"/>
      <c r="D54" s="570"/>
      <c r="E54" s="24"/>
      <c r="F54" s="25"/>
      <c r="G54" s="17"/>
      <c r="H54" s="26">
        <f t="shared" si="7"/>
        <v>0</v>
      </c>
      <c r="I54" s="461"/>
      <c r="J54" s="26">
        <f t="shared" si="8"/>
        <v>0</v>
      </c>
      <c r="K54" s="17"/>
      <c r="L54" s="26">
        <f t="shared" si="9"/>
        <v>0</v>
      </c>
      <c r="M54" s="17"/>
      <c r="N54" s="26">
        <f t="shared" si="10"/>
        <v>0</v>
      </c>
      <c r="O54" s="17"/>
      <c r="P54" s="26">
        <f t="shared" si="11"/>
        <v>0</v>
      </c>
      <c r="Q54" s="17"/>
      <c r="R54" s="26">
        <f t="shared" si="12"/>
        <v>0</v>
      </c>
      <c r="S54" s="17"/>
      <c r="T54" s="26">
        <f t="shared" si="13"/>
        <v>0</v>
      </c>
    </row>
    <row r="55" spans="1:20" ht="12.75" customHeight="1" hidden="1">
      <c r="A55" s="513"/>
      <c r="B55" s="597"/>
      <c r="C55" s="577"/>
      <c r="D55" s="570"/>
      <c r="E55" s="24"/>
      <c r="F55" s="25"/>
      <c r="G55" s="17"/>
      <c r="H55" s="26">
        <f>SUM(F55:G55)</f>
        <v>0</v>
      </c>
      <c r="I55" s="461"/>
      <c r="J55" s="26">
        <f>SUM(H55:I55)</f>
        <v>0</v>
      </c>
      <c r="K55" s="17"/>
      <c r="L55" s="26">
        <f>SUM(J55:K55)</f>
        <v>0</v>
      </c>
      <c r="M55" s="17"/>
      <c r="N55" s="26">
        <f>SUM(L55:M55)</f>
        <v>0</v>
      </c>
      <c r="O55" s="17"/>
      <c r="P55" s="26">
        <f>SUM(N55:O55)</f>
        <v>0</v>
      </c>
      <c r="Q55" s="17"/>
      <c r="R55" s="26">
        <f>SUM(P55:Q55)</f>
        <v>0</v>
      </c>
      <c r="S55" s="17"/>
      <c r="T55" s="26">
        <f>SUM(R55:S55)</f>
        <v>0</v>
      </c>
    </row>
    <row r="56" spans="1:20" ht="12.75" customHeight="1" hidden="1">
      <c r="A56" s="513"/>
      <c r="B56" s="34">
        <v>71015</v>
      </c>
      <c r="C56" s="543" t="s">
        <v>52</v>
      </c>
      <c r="D56" s="525"/>
      <c r="E56" s="526"/>
      <c r="F56" s="20">
        <f>SUM(F57:F59)</f>
        <v>128085</v>
      </c>
      <c r="G56" s="17"/>
      <c r="H56" s="81">
        <f>SUM(H57:H59)</f>
        <v>128085</v>
      </c>
      <c r="I56" s="461"/>
      <c r="J56" s="20">
        <f>SUM(J57:J59)</f>
        <v>128085</v>
      </c>
      <c r="K56" s="17"/>
      <c r="L56" s="20">
        <f>SUM(L57:L59)</f>
        <v>128085</v>
      </c>
      <c r="M56" s="17"/>
      <c r="N56" s="20">
        <f>SUM(N57:N59)</f>
        <v>128085</v>
      </c>
      <c r="O56" s="17"/>
      <c r="P56" s="20">
        <f>SUM(P57:P59)</f>
        <v>128085</v>
      </c>
      <c r="Q56" s="17"/>
      <c r="R56" s="20">
        <f>SUM(R57:R59)</f>
        <v>128085</v>
      </c>
      <c r="S56" s="17"/>
      <c r="T56" s="20">
        <f>SUM(T57:T59)</f>
        <v>128085</v>
      </c>
    </row>
    <row r="57" spans="1:20" ht="55.5" customHeight="1" hidden="1">
      <c r="A57" s="513"/>
      <c r="B57" s="595"/>
      <c r="C57" s="577">
        <v>2110</v>
      </c>
      <c r="D57" s="570"/>
      <c r="E57" s="38" t="s">
        <v>164</v>
      </c>
      <c r="F57" s="25">
        <v>128085</v>
      </c>
      <c r="G57" s="17"/>
      <c r="H57" s="26">
        <f>SUM(F57:G57)</f>
        <v>128085</v>
      </c>
      <c r="I57" s="461"/>
      <c r="J57" s="26">
        <f>SUM(H57:I57)</f>
        <v>128085</v>
      </c>
      <c r="K57" s="17"/>
      <c r="L57" s="26">
        <f>SUM(J57:K57)</f>
        <v>128085</v>
      </c>
      <c r="M57" s="17"/>
      <c r="N57" s="26">
        <f>SUM(L57:M57)</f>
        <v>128085</v>
      </c>
      <c r="O57" s="17"/>
      <c r="P57" s="26">
        <f>SUM(N57:O57)</f>
        <v>128085</v>
      </c>
      <c r="Q57" s="17"/>
      <c r="R57" s="26">
        <f>SUM(P57:Q57)</f>
        <v>128085</v>
      </c>
      <c r="S57" s="17"/>
      <c r="T57" s="26">
        <f>SUM(R57:S57)</f>
        <v>128085</v>
      </c>
    </row>
    <row r="58" spans="1:20" ht="13.5" customHeight="1" hidden="1">
      <c r="A58" s="513"/>
      <c r="B58" s="596"/>
      <c r="C58" s="577"/>
      <c r="D58" s="570"/>
      <c r="E58" s="42"/>
      <c r="F58" s="25"/>
      <c r="G58" s="17"/>
      <c r="H58" s="26">
        <f>SUM(F58:G58)</f>
        <v>0</v>
      </c>
      <c r="I58" s="461"/>
      <c r="J58" s="26">
        <f>SUM(H58:I58)</f>
        <v>0</v>
      </c>
      <c r="K58" s="17"/>
      <c r="L58" s="26">
        <f>SUM(J58:K58)</f>
        <v>0</v>
      </c>
      <c r="M58" s="17"/>
      <c r="N58" s="26">
        <f>SUM(L58:M58)</f>
        <v>0</v>
      </c>
      <c r="O58" s="17"/>
      <c r="P58" s="26">
        <f>SUM(N58:O58)</f>
        <v>0</v>
      </c>
      <c r="Q58" s="17"/>
      <c r="R58" s="26">
        <f>SUM(P58:Q58)</f>
        <v>0</v>
      </c>
      <c r="S58" s="17"/>
      <c r="T58" s="26">
        <f>SUM(R58:S58)</f>
        <v>0</v>
      </c>
    </row>
    <row r="59" spans="1:20" ht="12.75" customHeight="1" hidden="1">
      <c r="A59" s="513"/>
      <c r="B59" s="597"/>
      <c r="C59" s="577"/>
      <c r="D59" s="570"/>
      <c r="E59" s="42"/>
      <c r="F59" s="25"/>
      <c r="G59" s="17"/>
      <c r="H59" s="26">
        <f>SUM(F59:G59)</f>
        <v>0</v>
      </c>
      <c r="I59" s="461"/>
      <c r="J59" s="26">
        <f>SUM(H59:I59)</f>
        <v>0</v>
      </c>
      <c r="K59" s="17"/>
      <c r="L59" s="26">
        <f>SUM(J59:K59)</f>
        <v>0</v>
      </c>
      <c r="M59" s="17"/>
      <c r="N59" s="26">
        <f>SUM(L59:M59)</f>
        <v>0</v>
      </c>
      <c r="O59" s="17"/>
      <c r="P59" s="26">
        <f>SUM(N59:O59)</f>
        <v>0</v>
      </c>
      <c r="Q59" s="17"/>
      <c r="R59" s="26">
        <f>SUM(P59:Q59)</f>
        <v>0</v>
      </c>
      <c r="S59" s="17"/>
      <c r="T59" s="26">
        <f>SUM(R59:S59)</f>
        <v>0</v>
      </c>
    </row>
    <row r="60" spans="1:20" ht="15">
      <c r="A60" s="479" t="s">
        <v>53</v>
      </c>
      <c r="B60" s="567" t="s">
        <v>54</v>
      </c>
      <c r="C60" s="568"/>
      <c r="D60" s="568"/>
      <c r="E60" s="569"/>
      <c r="F60" s="31">
        <f>SUM(F61+F63+F72+F75)</f>
        <v>651406</v>
      </c>
      <c r="G60" s="31">
        <f>SUM(G61+G63+G72+G75)</f>
        <v>12481</v>
      </c>
      <c r="H60" s="111">
        <f>SUM(H61+H63+H72+H75)</f>
        <v>663887</v>
      </c>
      <c r="I60" s="461"/>
      <c r="J60" s="31">
        <f>SUM(J61+J63+J72+J75)</f>
        <v>663887</v>
      </c>
      <c r="K60" s="17"/>
      <c r="L60" s="31">
        <f>SUM(L61+L63+L72+L75)</f>
        <v>663887</v>
      </c>
      <c r="M60" s="17"/>
      <c r="N60" s="31">
        <f>SUM(N61+N63+N72+N75)</f>
        <v>663887</v>
      </c>
      <c r="O60" s="17"/>
      <c r="P60" s="31">
        <f>SUM(P61+P63+P72+P75)</f>
        <v>663887</v>
      </c>
      <c r="Q60" s="17"/>
      <c r="R60" s="31">
        <f>SUM(R61+R63+R72+R75)</f>
        <v>663887</v>
      </c>
      <c r="S60" s="17"/>
      <c r="T60" s="111">
        <f>SUM(T61+T63+T72+T75)</f>
        <v>663887</v>
      </c>
    </row>
    <row r="61" spans="1:20" ht="12.75" hidden="1">
      <c r="A61" s="500"/>
      <c r="B61" s="316" t="s">
        <v>55</v>
      </c>
      <c r="C61" s="606" t="s">
        <v>56</v>
      </c>
      <c r="D61" s="607"/>
      <c r="E61" s="565"/>
      <c r="F61" s="20">
        <f>SUM(F62)</f>
        <v>103666</v>
      </c>
      <c r="G61" s="17"/>
      <c r="H61" s="21">
        <f>SUM(H62)</f>
        <v>103666</v>
      </c>
      <c r="I61" s="461"/>
      <c r="J61" s="21">
        <f>SUM(J62)</f>
        <v>103666</v>
      </c>
      <c r="K61" s="17"/>
      <c r="L61" s="21">
        <f>SUM(L62)</f>
        <v>103666</v>
      </c>
      <c r="M61" s="17"/>
      <c r="N61" s="21">
        <f>SUM(N62)</f>
        <v>103666</v>
      </c>
      <c r="O61" s="17"/>
      <c r="P61" s="21">
        <f>SUM(P62)</f>
        <v>103666</v>
      </c>
      <c r="Q61" s="17"/>
      <c r="R61" s="21">
        <f>SUM(R62)</f>
        <v>103666</v>
      </c>
      <c r="S61" s="17"/>
      <c r="T61" s="21">
        <f>SUM(T62)</f>
        <v>103666</v>
      </c>
    </row>
    <row r="62" spans="1:20" ht="58.5" customHeight="1" hidden="1">
      <c r="A62" s="513"/>
      <c r="B62" s="48"/>
      <c r="C62" s="577">
        <v>2110</v>
      </c>
      <c r="D62" s="570"/>
      <c r="E62" s="38" t="s">
        <v>164</v>
      </c>
      <c r="F62" s="25">
        <v>103666</v>
      </c>
      <c r="G62" s="17"/>
      <c r="H62" s="26">
        <f aca="true" t="shared" si="14" ref="H62:H71">SUM(F62:G62)</f>
        <v>103666</v>
      </c>
      <c r="I62" s="461"/>
      <c r="J62" s="26">
        <f aca="true" t="shared" si="15" ref="J62:J71">SUM(H62:I62)</f>
        <v>103666</v>
      </c>
      <c r="K62" s="17"/>
      <c r="L62" s="26">
        <f aca="true" t="shared" si="16" ref="L62:L71">SUM(J62:K62)</f>
        <v>103666</v>
      </c>
      <c r="M62" s="17"/>
      <c r="N62" s="26">
        <f aca="true" t="shared" si="17" ref="N62:N71">SUM(L62:M62)</f>
        <v>103666</v>
      </c>
      <c r="O62" s="17"/>
      <c r="P62" s="26">
        <f aca="true" t="shared" si="18" ref="P62:P71">SUM(N62:O62)</f>
        <v>103666</v>
      </c>
      <c r="Q62" s="17"/>
      <c r="R62" s="26">
        <f aca="true" t="shared" si="19" ref="R62:R71">SUM(P62:Q62)</f>
        <v>103666</v>
      </c>
      <c r="S62" s="17"/>
      <c r="T62" s="26">
        <f aca="true" t="shared" si="20" ref="T62:T71">SUM(R62:S62)</f>
        <v>103666</v>
      </c>
    </row>
    <row r="63" spans="1:20" ht="12" customHeight="1">
      <c r="A63" s="513"/>
      <c r="B63" s="317">
        <v>75020</v>
      </c>
      <c r="C63" s="606" t="s">
        <v>57</v>
      </c>
      <c r="D63" s="607"/>
      <c r="E63" s="565"/>
      <c r="F63" s="20">
        <f>SUM(F64+F65+F66+F67+F68+F69+F70+F71)</f>
        <v>533600</v>
      </c>
      <c r="G63" s="20">
        <f>SUM(G64+G65+G66+G67+G68+G69+G70+G71)</f>
        <v>12481</v>
      </c>
      <c r="H63" s="81">
        <f>SUM(H64+H65+H66+H67+H68+H69+H70+H71)</f>
        <v>546081</v>
      </c>
      <c r="I63" s="461"/>
      <c r="J63" s="20">
        <f>SUM(J64+J65+J66+J67+J68+J69+J70+J71)</f>
        <v>546081</v>
      </c>
      <c r="K63" s="17"/>
      <c r="L63" s="20">
        <f>SUM(L64+L65+L66+L67+L68+L69+L70+L71)</f>
        <v>546081</v>
      </c>
      <c r="M63" s="17"/>
      <c r="N63" s="20">
        <f>SUM(N64+N65+N66+N67+N68+N69+N70+N71)</f>
        <v>546081</v>
      </c>
      <c r="O63" s="17"/>
      <c r="P63" s="20">
        <f>SUM(P64+P65+P66+P67+P68+P69+P70+P71)</f>
        <v>546081</v>
      </c>
      <c r="Q63" s="17"/>
      <c r="R63" s="20">
        <f>SUM(R64+R65+R66+R67+R68+R69+R70+R71)</f>
        <v>546081</v>
      </c>
      <c r="S63" s="17"/>
      <c r="T63" s="20">
        <f>SUM(T64+T65+T66+T67+T68+T69+T70+T71)</f>
        <v>546081</v>
      </c>
    </row>
    <row r="64" spans="1:20" ht="12.75" hidden="1">
      <c r="A64" s="513"/>
      <c r="B64" s="595"/>
      <c r="C64" s="577">
        <v>420</v>
      </c>
      <c r="D64" s="570"/>
      <c r="E64" s="51" t="s">
        <v>58</v>
      </c>
      <c r="F64" s="25">
        <v>426600</v>
      </c>
      <c r="G64" s="17"/>
      <c r="H64" s="26">
        <f t="shared" si="14"/>
        <v>426600</v>
      </c>
      <c r="I64" s="461"/>
      <c r="J64" s="26">
        <f t="shared" si="15"/>
        <v>426600</v>
      </c>
      <c r="K64" s="17"/>
      <c r="L64" s="26">
        <f t="shared" si="16"/>
        <v>426600</v>
      </c>
      <c r="M64" s="17"/>
      <c r="N64" s="26">
        <f t="shared" si="17"/>
        <v>426600</v>
      </c>
      <c r="O64" s="17"/>
      <c r="P64" s="26">
        <f t="shared" si="18"/>
        <v>426600</v>
      </c>
      <c r="Q64" s="17"/>
      <c r="R64" s="26">
        <f t="shared" si="19"/>
        <v>426600</v>
      </c>
      <c r="S64" s="17"/>
      <c r="T64" s="26">
        <f t="shared" si="20"/>
        <v>426600</v>
      </c>
    </row>
    <row r="65" spans="1:20" ht="14.25" customHeight="1" hidden="1">
      <c r="A65" s="513"/>
      <c r="B65" s="596"/>
      <c r="C65" s="577">
        <v>690</v>
      </c>
      <c r="D65" s="570"/>
      <c r="E65" s="28" t="s">
        <v>37</v>
      </c>
      <c r="F65" s="25">
        <v>0</v>
      </c>
      <c r="G65" s="17"/>
      <c r="H65" s="26">
        <f t="shared" si="14"/>
        <v>0</v>
      </c>
      <c r="I65" s="461"/>
      <c r="J65" s="26">
        <f t="shared" si="15"/>
        <v>0</v>
      </c>
      <c r="K65" s="17"/>
      <c r="L65" s="26">
        <f t="shared" si="16"/>
        <v>0</v>
      </c>
      <c r="M65" s="17"/>
      <c r="N65" s="26">
        <f t="shared" si="17"/>
        <v>0</v>
      </c>
      <c r="O65" s="17"/>
      <c r="P65" s="26">
        <f t="shared" si="18"/>
        <v>0</v>
      </c>
      <c r="Q65" s="17"/>
      <c r="R65" s="26">
        <f t="shared" si="19"/>
        <v>0</v>
      </c>
      <c r="S65" s="17"/>
      <c r="T65" s="26">
        <f t="shared" si="20"/>
        <v>0</v>
      </c>
    </row>
    <row r="66" spans="1:20" ht="68.25" customHeight="1" hidden="1">
      <c r="A66" s="513"/>
      <c r="B66" s="596"/>
      <c r="C66" s="577">
        <v>750</v>
      </c>
      <c r="D66" s="570"/>
      <c r="E66" s="51" t="s">
        <v>59</v>
      </c>
      <c r="F66" s="25">
        <v>40000</v>
      </c>
      <c r="G66" s="17"/>
      <c r="H66" s="26">
        <f t="shared" si="14"/>
        <v>40000</v>
      </c>
      <c r="I66" s="461"/>
      <c r="J66" s="26">
        <f t="shared" si="15"/>
        <v>40000</v>
      </c>
      <c r="K66" s="17"/>
      <c r="L66" s="26">
        <f t="shared" si="16"/>
        <v>40000</v>
      </c>
      <c r="M66" s="17"/>
      <c r="N66" s="26">
        <f t="shared" si="17"/>
        <v>40000</v>
      </c>
      <c r="O66" s="17"/>
      <c r="P66" s="26">
        <f t="shared" si="18"/>
        <v>40000</v>
      </c>
      <c r="Q66" s="17"/>
      <c r="R66" s="26">
        <f t="shared" si="19"/>
        <v>40000</v>
      </c>
      <c r="S66" s="17"/>
      <c r="T66" s="26">
        <f t="shared" si="20"/>
        <v>40000</v>
      </c>
    </row>
    <row r="67" spans="1:20" ht="22.5" hidden="1">
      <c r="A67" s="513"/>
      <c r="B67" s="596"/>
      <c r="C67" s="577">
        <v>910</v>
      </c>
      <c r="D67" s="570"/>
      <c r="E67" s="42" t="s">
        <v>60</v>
      </c>
      <c r="F67" s="25">
        <v>0</v>
      </c>
      <c r="G67" s="17"/>
      <c r="H67" s="26">
        <f t="shared" si="14"/>
        <v>0</v>
      </c>
      <c r="I67" s="461"/>
      <c r="J67" s="26">
        <f t="shared" si="15"/>
        <v>0</v>
      </c>
      <c r="K67" s="17"/>
      <c r="L67" s="26">
        <f t="shared" si="16"/>
        <v>0</v>
      </c>
      <c r="M67" s="17"/>
      <c r="N67" s="26">
        <f t="shared" si="17"/>
        <v>0</v>
      </c>
      <c r="O67" s="17"/>
      <c r="P67" s="26">
        <f t="shared" si="18"/>
        <v>0</v>
      </c>
      <c r="Q67" s="17"/>
      <c r="R67" s="26">
        <f t="shared" si="19"/>
        <v>0</v>
      </c>
      <c r="S67" s="17"/>
      <c r="T67" s="26">
        <f t="shared" si="20"/>
        <v>0</v>
      </c>
    </row>
    <row r="68" spans="1:20" ht="12.75" hidden="1">
      <c r="A68" s="513"/>
      <c r="B68" s="596"/>
      <c r="C68" s="577">
        <v>920</v>
      </c>
      <c r="D68" s="570"/>
      <c r="E68" s="42" t="s">
        <v>61</v>
      </c>
      <c r="F68" s="25">
        <v>0</v>
      </c>
      <c r="G68" s="17"/>
      <c r="H68" s="26">
        <f t="shared" si="14"/>
        <v>0</v>
      </c>
      <c r="I68" s="461"/>
      <c r="J68" s="26">
        <f t="shared" si="15"/>
        <v>0</v>
      </c>
      <c r="K68" s="17"/>
      <c r="L68" s="26">
        <f t="shared" si="16"/>
        <v>0</v>
      </c>
      <c r="M68" s="17"/>
      <c r="N68" s="26">
        <f t="shared" si="17"/>
        <v>0</v>
      </c>
      <c r="O68" s="17"/>
      <c r="P68" s="26">
        <f t="shared" si="18"/>
        <v>0</v>
      </c>
      <c r="Q68" s="17"/>
      <c r="R68" s="26">
        <f t="shared" si="19"/>
        <v>0</v>
      </c>
      <c r="S68" s="17"/>
      <c r="T68" s="26">
        <f t="shared" si="20"/>
        <v>0</v>
      </c>
    </row>
    <row r="69" spans="1:20" ht="12.75" customHeight="1">
      <c r="A69" s="513"/>
      <c r="B69" s="596"/>
      <c r="C69" s="577">
        <v>970</v>
      </c>
      <c r="D69" s="570"/>
      <c r="E69" s="42" t="s">
        <v>39</v>
      </c>
      <c r="F69" s="25">
        <v>5000</v>
      </c>
      <c r="G69" s="17">
        <v>12481</v>
      </c>
      <c r="H69" s="26">
        <f t="shared" si="14"/>
        <v>17481</v>
      </c>
      <c r="I69" s="461"/>
      <c r="J69" s="26">
        <f t="shared" si="15"/>
        <v>17481</v>
      </c>
      <c r="K69" s="17"/>
      <c r="L69" s="26">
        <f t="shared" si="16"/>
        <v>17481</v>
      </c>
      <c r="M69" s="17"/>
      <c r="N69" s="26">
        <f t="shared" si="17"/>
        <v>17481</v>
      </c>
      <c r="O69" s="17"/>
      <c r="P69" s="26">
        <f t="shared" si="18"/>
        <v>17481</v>
      </c>
      <c r="Q69" s="17"/>
      <c r="R69" s="26">
        <f t="shared" si="19"/>
        <v>17481</v>
      </c>
      <c r="S69" s="17"/>
      <c r="T69" s="26">
        <f t="shared" si="20"/>
        <v>17481</v>
      </c>
    </row>
    <row r="70" spans="1:20" ht="78.75" hidden="1">
      <c r="A70" s="513"/>
      <c r="B70" s="596"/>
      <c r="C70" s="577">
        <v>6648</v>
      </c>
      <c r="D70" s="570"/>
      <c r="E70" s="42" t="s">
        <v>62</v>
      </c>
      <c r="F70" s="25">
        <v>52700</v>
      </c>
      <c r="G70" s="17"/>
      <c r="H70" s="26">
        <f t="shared" si="14"/>
        <v>52700</v>
      </c>
      <c r="I70" s="461"/>
      <c r="J70" s="26">
        <f t="shared" si="15"/>
        <v>52700</v>
      </c>
      <c r="K70" s="17"/>
      <c r="L70" s="26">
        <f t="shared" si="16"/>
        <v>52700</v>
      </c>
      <c r="M70" s="17"/>
      <c r="N70" s="26">
        <f t="shared" si="17"/>
        <v>52700</v>
      </c>
      <c r="O70" s="17"/>
      <c r="P70" s="26">
        <f t="shared" si="18"/>
        <v>52700</v>
      </c>
      <c r="Q70" s="17"/>
      <c r="R70" s="26">
        <f t="shared" si="19"/>
        <v>52700</v>
      </c>
      <c r="S70" s="17"/>
      <c r="T70" s="26">
        <f t="shared" si="20"/>
        <v>52700</v>
      </c>
    </row>
    <row r="71" spans="1:20" ht="78.75" hidden="1">
      <c r="A71" s="513"/>
      <c r="B71" s="498"/>
      <c r="C71" s="577">
        <v>6649</v>
      </c>
      <c r="D71" s="570"/>
      <c r="E71" s="42" t="s">
        <v>62</v>
      </c>
      <c r="F71" s="25">
        <v>9300</v>
      </c>
      <c r="G71" s="17"/>
      <c r="H71" s="26">
        <f t="shared" si="14"/>
        <v>9300</v>
      </c>
      <c r="I71" s="461"/>
      <c r="J71" s="26">
        <f t="shared" si="15"/>
        <v>9300</v>
      </c>
      <c r="K71" s="17"/>
      <c r="L71" s="26">
        <f t="shared" si="16"/>
        <v>9300</v>
      </c>
      <c r="M71" s="17"/>
      <c r="N71" s="26">
        <f t="shared" si="17"/>
        <v>9300</v>
      </c>
      <c r="O71" s="17"/>
      <c r="P71" s="26">
        <f t="shared" si="18"/>
        <v>9300</v>
      </c>
      <c r="Q71" s="17"/>
      <c r="R71" s="26">
        <f t="shared" si="19"/>
        <v>9300</v>
      </c>
      <c r="S71" s="17"/>
      <c r="T71" s="26">
        <f t="shared" si="20"/>
        <v>9300</v>
      </c>
    </row>
    <row r="72" spans="1:20" ht="12.75" hidden="1">
      <c r="A72" s="513"/>
      <c r="B72" s="317">
        <v>75045</v>
      </c>
      <c r="C72" s="606" t="s">
        <v>63</v>
      </c>
      <c r="D72" s="607"/>
      <c r="E72" s="565"/>
      <c r="F72" s="20">
        <f>SUM(F74)</f>
        <v>13000</v>
      </c>
      <c r="G72" s="17"/>
      <c r="H72" s="81">
        <f>SUM(H74)</f>
        <v>13000</v>
      </c>
      <c r="I72" s="461"/>
      <c r="J72" s="21">
        <f>SUM(J74)</f>
        <v>13000</v>
      </c>
      <c r="K72" s="17"/>
      <c r="L72" s="21">
        <f>SUM(L74)</f>
        <v>13000</v>
      </c>
      <c r="M72" s="17"/>
      <c r="N72" s="21">
        <f>SUM(N74)</f>
        <v>13000</v>
      </c>
      <c r="O72" s="17"/>
      <c r="P72" s="21">
        <f>SUM(P74)</f>
        <v>13000</v>
      </c>
      <c r="Q72" s="17"/>
      <c r="R72" s="21">
        <f>SUM(R74)</f>
        <v>13000</v>
      </c>
      <c r="S72" s="17"/>
      <c r="T72" s="21">
        <f>SUM(T74)</f>
        <v>13000</v>
      </c>
    </row>
    <row r="73" spans="1:20" ht="12.75" customHeight="1" hidden="1">
      <c r="A73" s="513"/>
      <c r="B73" s="318"/>
      <c r="C73" s="577"/>
      <c r="D73" s="570"/>
      <c r="E73" s="42"/>
      <c r="F73" s="25"/>
      <c r="G73" s="17"/>
      <c r="H73" s="26">
        <f>SUM(F73:G73)</f>
        <v>0</v>
      </c>
      <c r="I73" s="461"/>
      <c r="J73" s="26">
        <f>SUM(H73:I73)</f>
        <v>0</v>
      </c>
      <c r="K73" s="17"/>
      <c r="L73" s="26">
        <f>SUM(J73:K73)</f>
        <v>0</v>
      </c>
      <c r="M73" s="17"/>
      <c r="N73" s="26">
        <f>SUM(L73:M73)</f>
        <v>0</v>
      </c>
      <c r="O73" s="17"/>
      <c r="P73" s="26">
        <f>SUM(N73:O73)</f>
        <v>0</v>
      </c>
      <c r="Q73" s="17"/>
      <c r="R73" s="26">
        <f>SUM(P73:Q73)</f>
        <v>0</v>
      </c>
      <c r="S73" s="17"/>
      <c r="T73" s="26">
        <f>SUM(R73:S73)</f>
        <v>0</v>
      </c>
    </row>
    <row r="74" spans="1:20" ht="56.25" hidden="1">
      <c r="A74" s="513"/>
      <c r="B74" s="319"/>
      <c r="C74" s="577">
        <v>2110</v>
      </c>
      <c r="D74" s="570"/>
      <c r="E74" s="38" t="s">
        <v>164</v>
      </c>
      <c r="F74" s="25">
        <v>13000</v>
      </c>
      <c r="G74" s="17"/>
      <c r="H74" s="26">
        <f>SUM(F74:G74)</f>
        <v>13000</v>
      </c>
      <c r="I74" s="461"/>
      <c r="J74" s="26">
        <f>SUM(H74:I74)</f>
        <v>13000</v>
      </c>
      <c r="K74" s="17"/>
      <c r="L74" s="26">
        <f>SUM(J74:K74)</f>
        <v>13000</v>
      </c>
      <c r="M74" s="17"/>
      <c r="N74" s="26">
        <f>SUM(L74:M74)</f>
        <v>13000</v>
      </c>
      <c r="O74" s="17"/>
      <c r="P74" s="26">
        <f>SUM(N74:O74)</f>
        <v>13000</v>
      </c>
      <c r="Q74" s="17"/>
      <c r="R74" s="26">
        <f>SUM(P74:Q74)</f>
        <v>13000</v>
      </c>
      <c r="S74" s="17"/>
      <c r="T74" s="26">
        <f>SUM(R74:S74)</f>
        <v>13000</v>
      </c>
    </row>
    <row r="75" spans="1:20" ht="13.5" customHeight="1" hidden="1">
      <c r="A75" s="513"/>
      <c r="B75" s="58">
        <v>75075</v>
      </c>
      <c r="C75" s="607" t="s">
        <v>64</v>
      </c>
      <c r="D75" s="607"/>
      <c r="E75" s="565"/>
      <c r="F75" s="20">
        <f>SUM(F76)</f>
        <v>1140</v>
      </c>
      <c r="G75" s="17"/>
      <c r="H75" s="21">
        <f>H76</f>
        <v>1140</v>
      </c>
      <c r="I75" s="461"/>
      <c r="J75" s="21">
        <f>SUM(J76)</f>
        <v>1140</v>
      </c>
      <c r="K75" s="17"/>
      <c r="L75" s="21">
        <f>SUM(L76)</f>
        <v>1140</v>
      </c>
      <c r="M75" s="17"/>
      <c r="N75" s="21">
        <f>SUM(N76)</f>
        <v>1140</v>
      </c>
      <c r="O75" s="17"/>
      <c r="P75" s="21">
        <f>SUM(P76)</f>
        <v>1140</v>
      </c>
      <c r="Q75" s="17"/>
      <c r="R75" s="21">
        <f>SUM(R76)</f>
        <v>1140</v>
      </c>
      <c r="S75" s="17"/>
      <c r="T75" s="21">
        <f>T76</f>
        <v>1140</v>
      </c>
    </row>
    <row r="76" spans="1:20" ht="12.75" hidden="1">
      <c r="A76" s="514"/>
      <c r="B76" s="48"/>
      <c r="C76" s="577">
        <v>8510</v>
      </c>
      <c r="D76" s="570"/>
      <c r="E76" s="42" t="s">
        <v>65</v>
      </c>
      <c r="F76" s="25">
        <v>1140</v>
      </c>
      <c r="G76" s="17"/>
      <c r="H76" s="26">
        <f>SUM(F76:G76)</f>
        <v>1140</v>
      </c>
      <c r="I76" s="461"/>
      <c r="J76" s="26">
        <f>SUM(H76:I76)</f>
        <v>1140</v>
      </c>
      <c r="K76" s="17"/>
      <c r="L76" s="26">
        <f>SUM(J76:K76)</f>
        <v>1140</v>
      </c>
      <c r="M76" s="17"/>
      <c r="N76" s="26">
        <f>SUM(L76:M76)</f>
        <v>1140</v>
      </c>
      <c r="O76" s="17"/>
      <c r="P76" s="26">
        <f>SUM(N76:O76)</f>
        <v>1140</v>
      </c>
      <c r="Q76" s="17"/>
      <c r="R76" s="26">
        <f>SUM(P76:Q76)</f>
        <v>1140</v>
      </c>
      <c r="S76" s="17"/>
      <c r="T76" s="26">
        <f>SUM(R76:S76)</f>
        <v>1140</v>
      </c>
    </row>
    <row r="77" spans="1:20" ht="15.75" customHeight="1">
      <c r="A77" s="74" t="s">
        <v>66</v>
      </c>
      <c r="B77" s="567" t="s">
        <v>67</v>
      </c>
      <c r="C77" s="568"/>
      <c r="D77" s="568"/>
      <c r="E77" s="569"/>
      <c r="F77" s="31">
        <f>SUM(F78)</f>
        <v>2251742</v>
      </c>
      <c r="G77" s="31">
        <f>SUM(G78)</f>
        <v>1300</v>
      </c>
      <c r="H77" s="32">
        <f>SUM(H78)</f>
        <v>2253042</v>
      </c>
      <c r="I77" s="461"/>
      <c r="J77" s="32">
        <f>SUM(J78)</f>
        <v>2253042</v>
      </c>
      <c r="K77" s="17"/>
      <c r="L77" s="32">
        <f>SUM(L78)</f>
        <v>2253042</v>
      </c>
      <c r="M77" s="17"/>
      <c r="N77" s="32">
        <f>SUM(N78)</f>
        <v>2253042</v>
      </c>
      <c r="O77" s="17"/>
      <c r="P77" s="32">
        <f>SUM(P78)</f>
        <v>2253042</v>
      </c>
      <c r="Q77" s="17"/>
      <c r="R77" s="32">
        <f>SUM(R78)</f>
        <v>2253042</v>
      </c>
      <c r="S77" s="17"/>
      <c r="T77" s="32">
        <f>SUM(T78)</f>
        <v>2253042</v>
      </c>
    </row>
    <row r="78" spans="1:20" ht="12.75">
      <c r="A78" s="495"/>
      <c r="B78" s="37">
        <v>75411</v>
      </c>
      <c r="C78" s="606" t="s">
        <v>68</v>
      </c>
      <c r="D78" s="607"/>
      <c r="E78" s="565"/>
      <c r="F78" s="20">
        <f>SUM(F79+F80+F81)</f>
        <v>2251742</v>
      </c>
      <c r="G78" s="20">
        <f>SUM(G79+G80+G81)</f>
        <v>1300</v>
      </c>
      <c r="H78" s="81">
        <f>SUM(H79+H80+H81)</f>
        <v>2253042</v>
      </c>
      <c r="I78" s="461"/>
      <c r="J78" s="20">
        <f>SUM(J79+J80+J81)</f>
        <v>2253042</v>
      </c>
      <c r="K78" s="17"/>
      <c r="L78" s="20">
        <f>SUM(L79+L80+L81)</f>
        <v>2253042</v>
      </c>
      <c r="M78" s="17"/>
      <c r="N78" s="20">
        <f>SUM(N79+N80+N81)</f>
        <v>2253042</v>
      </c>
      <c r="O78" s="17"/>
      <c r="P78" s="20">
        <f>SUM(P79+P80+P81)</f>
        <v>2253042</v>
      </c>
      <c r="Q78" s="17"/>
      <c r="R78" s="20">
        <f>SUM(R79+R80+R81)</f>
        <v>2253042</v>
      </c>
      <c r="S78" s="17"/>
      <c r="T78" s="81">
        <f>SUM(T79+T80+T81)</f>
        <v>2253042</v>
      </c>
    </row>
    <row r="79" spans="1:20" ht="20.25" customHeight="1">
      <c r="A79" s="496"/>
      <c r="B79" s="492"/>
      <c r="C79" s="577">
        <v>870</v>
      </c>
      <c r="D79" s="570"/>
      <c r="E79" s="42" t="s">
        <v>69</v>
      </c>
      <c r="F79" s="25">
        <v>0</v>
      </c>
      <c r="G79" s="17">
        <v>1300</v>
      </c>
      <c r="H79" s="26">
        <f>SUM(F79:G79)</f>
        <v>1300</v>
      </c>
      <c r="I79" s="461"/>
      <c r="J79" s="26">
        <f>SUM(H79:I79)</f>
        <v>1300</v>
      </c>
      <c r="K79" s="17"/>
      <c r="L79" s="26">
        <f>SUM(J79:K79)</f>
        <v>1300</v>
      </c>
      <c r="M79" s="17"/>
      <c r="N79" s="26">
        <f>SUM(L79:M79)</f>
        <v>1300</v>
      </c>
      <c r="O79" s="17"/>
      <c r="P79" s="26">
        <f>SUM(N79:O79)</f>
        <v>1300</v>
      </c>
      <c r="Q79" s="17"/>
      <c r="R79" s="26">
        <f>SUM(P79:Q79)</f>
        <v>1300</v>
      </c>
      <c r="S79" s="17"/>
      <c r="T79" s="26">
        <f>SUM(R79:S79)</f>
        <v>1300</v>
      </c>
    </row>
    <row r="80" spans="1:20" ht="12.75" hidden="1">
      <c r="A80" s="496"/>
      <c r="B80" s="493"/>
      <c r="C80" s="577">
        <v>970</v>
      </c>
      <c r="D80" s="570"/>
      <c r="E80" s="42" t="s">
        <v>39</v>
      </c>
      <c r="F80" s="25">
        <v>0</v>
      </c>
      <c r="G80" s="17"/>
      <c r="H80" s="26">
        <f>SUM(F80:G80)</f>
        <v>0</v>
      </c>
      <c r="I80" s="461"/>
      <c r="J80" s="26">
        <f>SUM(H80:I80)</f>
        <v>0</v>
      </c>
      <c r="K80" s="17"/>
      <c r="L80" s="26">
        <f>SUM(J80:K80)</f>
        <v>0</v>
      </c>
      <c r="M80" s="17"/>
      <c r="N80" s="26">
        <f>SUM(L80:M80)</f>
        <v>0</v>
      </c>
      <c r="O80" s="17"/>
      <c r="P80" s="26">
        <f>SUM(N80:O80)</f>
        <v>0</v>
      </c>
      <c r="Q80" s="17"/>
      <c r="R80" s="26">
        <f>SUM(P80:Q80)</f>
        <v>0</v>
      </c>
      <c r="S80" s="17"/>
      <c r="T80" s="26">
        <f>SUM(R80:S80)</f>
        <v>0</v>
      </c>
    </row>
    <row r="81" spans="1:20" ht="56.25" hidden="1">
      <c r="A81" s="497"/>
      <c r="B81" s="494"/>
      <c r="C81" s="577">
        <v>2110</v>
      </c>
      <c r="D81" s="570"/>
      <c r="E81" s="38" t="s">
        <v>21</v>
      </c>
      <c r="F81" s="25">
        <v>2251742</v>
      </c>
      <c r="G81" s="17"/>
      <c r="H81" s="26">
        <f>SUM(F81:G81)</f>
        <v>2251742</v>
      </c>
      <c r="I81" s="461"/>
      <c r="J81" s="26">
        <f>SUM(H81:I81)</f>
        <v>2251742</v>
      </c>
      <c r="K81" s="17"/>
      <c r="L81" s="26">
        <f>SUM(J81:K81)</f>
        <v>2251742</v>
      </c>
      <c r="M81" s="17"/>
      <c r="N81" s="26">
        <f>SUM(L81:M81)</f>
        <v>2251742</v>
      </c>
      <c r="O81" s="17"/>
      <c r="P81" s="26">
        <f>SUM(N81:O81)</f>
        <v>2251742</v>
      </c>
      <c r="Q81" s="17"/>
      <c r="R81" s="26">
        <f>SUM(P81:Q81)</f>
        <v>2251742</v>
      </c>
      <c r="S81" s="17"/>
      <c r="T81" s="26">
        <f>SUM(R81:S81)</f>
        <v>2251742</v>
      </c>
    </row>
    <row r="82" spans="1:20" ht="34.5" customHeight="1" hidden="1">
      <c r="A82" s="15">
        <v>756</v>
      </c>
      <c r="B82" s="567" t="s">
        <v>70</v>
      </c>
      <c r="C82" s="568"/>
      <c r="D82" s="568"/>
      <c r="E82" s="569"/>
      <c r="F82" s="31">
        <f>SUM(F83)</f>
        <v>1552803</v>
      </c>
      <c r="G82" s="17"/>
      <c r="H82" s="32">
        <f>SUM(H83)</f>
        <v>1552803</v>
      </c>
      <c r="I82" s="461"/>
      <c r="J82" s="32">
        <f>SUM(J83)</f>
        <v>1552803</v>
      </c>
      <c r="K82" s="17"/>
      <c r="L82" s="32">
        <f>SUM(L83)</f>
        <v>1552803</v>
      </c>
      <c r="M82" s="17"/>
      <c r="N82" s="32">
        <f>SUM(N83)</f>
        <v>1552803</v>
      </c>
      <c r="O82" s="17"/>
      <c r="P82" s="32">
        <f>SUM(P83)</f>
        <v>1552803</v>
      </c>
      <c r="Q82" s="17"/>
      <c r="R82" s="32">
        <f>SUM(R83)</f>
        <v>1552803</v>
      </c>
      <c r="S82" s="17"/>
      <c r="T82" s="32">
        <f>SUM(T83)</f>
        <v>1552803</v>
      </c>
    </row>
    <row r="83" spans="1:20" ht="24" customHeight="1" hidden="1">
      <c r="A83" s="508"/>
      <c r="B83" s="34">
        <v>75622</v>
      </c>
      <c r="C83" s="606" t="s">
        <v>71</v>
      </c>
      <c r="D83" s="607"/>
      <c r="E83" s="565"/>
      <c r="F83" s="20">
        <f>SUM(F84+F85)</f>
        <v>1552803</v>
      </c>
      <c r="G83" s="17"/>
      <c r="H83" s="21">
        <f>SUM(H84+H85)</f>
        <v>1552803</v>
      </c>
      <c r="I83" s="461"/>
      <c r="J83" s="21">
        <f>SUM(J84+J85)</f>
        <v>1552803</v>
      </c>
      <c r="K83" s="17"/>
      <c r="L83" s="21">
        <f>SUM(L84+L85)</f>
        <v>1552803</v>
      </c>
      <c r="M83" s="17"/>
      <c r="N83" s="21">
        <f>SUM(N84+N85)</f>
        <v>1552803</v>
      </c>
      <c r="O83" s="17"/>
      <c r="P83" s="21">
        <f>SUM(P84+P85)</f>
        <v>1552803</v>
      </c>
      <c r="Q83" s="17"/>
      <c r="R83" s="21">
        <f>SUM(R84+R85)</f>
        <v>1552803</v>
      </c>
      <c r="S83" s="17"/>
      <c r="T83" s="21">
        <f>SUM(T84+T85)</f>
        <v>1552803</v>
      </c>
    </row>
    <row r="84" spans="1:20" ht="12.75" hidden="1">
      <c r="A84" s="490"/>
      <c r="B84" s="571"/>
      <c r="C84" s="577">
        <v>10</v>
      </c>
      <c r="D84" s="570"/>
      <c r="E84" s="24" t="s">
        <v>72</v>
      </c>
      <c r="F84" s="25">
        <v>1523613</v>
      </c>
      <c r="G84" s="17"/>
      <c r="H84" s="26">
        <f>SUM(F84:G84)</f>
        <v>1523613</v>
      </c>
      <c r="I84" s="461"/>
      <c r="J84" s="26">
        <f>SUM(H84:I84)</f>
        <v>1523613</v>
      </c>
      <c r="K84" s="17"/>
      <c r="L84" s="26">
        <f>SUM(J84:K84)</f>
        <v>1523613</v>
      </c>
      <c r="M84" s="17"/>
      <c r="N84" s="26">
        <f>SUM(L84:M84)</f>
        <v>1523613</v>
      </c>
      <c r="O84" s="17"/>
      <c r="P84" s="26">
        <f>SUM(N84:O84)</f>
        <v>1523613</v>
      </c>
      <c r="Q84" s="17"/>
      <c r="R84" s="26">
        <f>SUM(P84:Q84)</f>
        <v>1523613</v>
      </c>
      <c r="S84" s="17"/>
      <c r="T84" s="26">
        <f>SUM(R84:S84)</f>
        <v>1523613</v>
      </c>
    </row>
    <row r="85" spans="1:20" ht="12.75" hidden="1">
      <c r="A85" s="491"/>
      <c r="B85" s="572"/>
      <c r="C85" s="577">
        <v>20</v>
      </c>
      <c r="D85" s="570"/>
      <c r="E85" s="51" t="s">
        <v>73</v>
      </c>
      <c r="F85" s="25">
        <v>29190</v>
      </c>
      <c r="G85" s="17"/>
      <c r="H85" s="26">
        <f>SUM(F85:G85)</f>
        <v>29190</v>
      </c>
      <c r="I85" s="461"/>
      <c r="J85" s="26">
        <f>SUM(H85:I85)</f>
        <v>29190</v>
      </c>
      <c r="K85" s="17"/>
      <c r="L85" s="26">
        <f>SUM(J85:K85)</f>
        <v>29190</v>
      </c>
      <c r="M85" s="17"/>
      <c r="N85" s="26">
        <f>SUM(L85:M85)</f>
        <v>29190</v>
      </c>
      <c r="O85" s="17"/>
      <c r="P85" s="26">
        <f>SUM(N85:O85)</f>
        <v>29190</v>
      </c>
      <c r="Q85" s="17"/>
      <c r="R85" s="26">
        <f>SUM(P85:Q85)</f>
        <v>29190</v>
      </c>
      <c r="S85" s="17"/>
      <c r="T85" s="26">
        <f>SUM(R85:S85)</f>
        <v>29190</v>
      </c>
    </row>
    <row r="86" spans="1:20" ht="15">
      <c r="A86" s="15">
        <v>758</v>
      </c>
      <c r="B86" s="567" t="s">
        <v>74</v>
      </c>
      <c r="C86" s="568"/>
      <c r="D86" s="568"/>
      <c r="E86" s="569"/>
      <c r="F86" s="31">
        <f>SUM(F87+F89+F91+F93)</f>
        <v>8923696</v>
      </c>
      <c r="G86" s="31">
        <f>SUM(G87+G89+G91+G93)</f>
        <v>22000</v>
      </c>
      <c r="H86" s="111">
        <f>SUM(H87+H89+H91+H93)</f>
        <v>8945696</v>
      </c>
      <c r="I86" s="461"/>
      <c r="J86" s="31">
        <f>SUM(J87+J89+J91+J93)</f>
        <v>8945696</v>
      </c>
      <c r="K86" s="17"/>
      <c r="L86" s="31">
        <f>SUM(L87+L89+L91+L93)</f>
        <v>8945696</v>
      </c>
      <c r="M86" s="17"/>
      <c r="N86" s="31">
        <f>SUM(N87+N89+N91+N93)</f>
        <v>8945696</v>
      </c>
      <c r="O86" s="17"/>
      <c r="P86" s="31">
        <f>SUM(P87+P89+P91+P93)</f>
        <v>8945696</v>
      </c>
      <c r="Q86" s="17"/>
      <c r="R86" s="31">
        <f>SUM(R87+R89+R91+R93)</f>
        <v>8945696</v>
      </c>
      <c r="S86" s="17"/>
      <c r="T86" s="111">
        <f>SUM(T87+T89+T91+T93)</f>
        <v>8945696</v>
      </c>
    </row>
    <row r="87" spans="1:20" ht="0.75" customHeight="1">
      <c r="A87" s="505"/>
      <c r="B87" s="52">
        <v>75801</v>
      </c>
      <c r="C87" s="606" t="s">
        <v>75</v>
      </c>
      <c r="D87" s="607"/>
      <c r="E87" s="565"/>
      <c r="F87" s="20">
        <f>SUM(F88)</f>
        <v>5575385</v>
      </c>
      <c r="G87" s="17"/>
      <c r="H87" s="21">
        <f>SUM(H88)</f>
        <v>5575385</v>
      </c>
      <c r="I87" s="461"/>
      <c r="J87" s="21">
        <f>SUM(J88)</f>
        <v>5575385</v>
      </c>
      <c r="K87" s="17"/>
      <c r="L87" s="21">
        <f>SUM(L88)</f>
        <v>5575385</v>
      </c>
      <c r="M87" s="17"/>
      <c r="N87" s="21">
        <f>SUM(N88)</f>
        <v>5575385</v>
      </c>
      <c r="O87" s="17"/>
      <c r="P87" s="21">
        <f>SUM(P88)</f>
        <v>5575385</v>
      </c>
      <c r="Q87" s="17"/>
      <c r="R87" s="21">
        <f>SUM(R88)</f>
        <v>5575385</v>
      </c>
      <c r="S87" s="17"/>
      <c r="T87" s="21">
        <f>SUM(T88)</f>
        <v>5575385</v>
      </c>
    </row>
    <row r="88" spans="1:20" ht="12.75" hidden="1">
      <c r="A88" s="506"/>
      <c r="B88" s="47"/>
      <c r="C88" s="577">
        <v>2920</v>
      </c>
      <c r="D88" s="570"/>
      <c r="E88" s="24" t="s">
        <v>76</v>
      </c>
      <c r="F88" s="25">
        <v>5575385</v>
      </c>
      <c r="G88" s="17"/>
      <c r="H88" s="26">
        <f>SUM(F88:G88)</f>
        <v>5575385</v>
      </c>
      <c r="I88" s="461"/>
      <c r="J88" s="26">
        <f>SUM(H88:I88)</f>
        <v>5575385</v>
      </c>
      <c r="K88" s="17"/>
      <c r="L88" s="26">
        <f>SUM(J88:K88)</f>
        <v>5575385</v>
      </c>
      <c r="M88" s="17"/>
      <c r="N88" s="26">
        <f>SUM(L88:M88)</f>
        <v>5575385</v>
      </c>
      <c r="O88" s="17"/>
      <c r="P88" s="26">
        <f>SUM(N88:O88)</f>
        <v>5575385</v>
      </c>
      <c r="Q88" s="17"/>
      <c r="R88" s="26">
        <f>SUM(P88:Q88)</f>
        <v>5575385</v>
      </c>
      <c r="S88" s="17"/>
      <c r="T88" s="26">
        <f>SUM(R88:S88)</f>
        <v>5575385</v>
      </c>
    </row>
    <row r="89" spans="1:20" ht="23.25" customHeight="1" hidden="1">
      <c r="A89" s="506"/>
      <c r="B89" s="54">
        <v>75803</v>
      </c>
      <c r="C89" s="606" t="s">
        <v>77</v>
      </c>
      <c r="D89" s="607"/>
      <c r="E89" s="565"/>
      <c r="F89" s="20">
        <f>SUM(F90)</f>
        <v>2129594</v>
      </c>
      <c r="G89" s="17"/>
      <c r="H89" s="21">
        <f>SUM(H90)</f>
        <v>2129594</v>
      </c>
      <c r="I89" s="461"/>
      <c r="J89" s="21">
        <f>SUM(J90)</f>
        <v>2129594</v>
      </c>
      <c r="K89" s="17"/>
      <c r="L89" s="21">
        <f>SUM(L90)</f>
        <v>2129594</v>
      </c>
      <c r="M89" s="17"/>
      <c r="N89" s="21">
        <f>SUM(N90)</f>
        <v>2129594</v>
      </c>
      <c r="O89" s="17"/>
      <c r="P89" s="21">
        <f>SUM(P90)</f>
        <v>2129594</v>
      </c>
      <c r="Q89" s="17"/>
      <c r="R89" s="21">
        <f>SUM(R90)</f>
        <v>2129594</v>
      </c>
      <c r="S89" s="17"/>
      <c r="T89" s="21">
        <f>SUM(T90)</f>
        <v>2129594</v>
      </c>
    </row>
    <row r="90" spans="1:20" ht="12.75" customHeight="1" hidden="1">
      <c r="A90" s="506"/>
      <c r="B90" s="45"/>
      <c r="C90" s="577">
        <v>2920</v>
      </c>
      <c r="D90" s="570"/>
      <c r="E90" s="24" t="s">
        <v>76</v>
      </c>
      <c r="F90" s="25">
        <v>2129594</v>
      </c>
      <c r="G90" s="17"/>
      <c r="H90" s="26">
        <f>SUM(F90:G90)</f>
        <v>2129594</v>
      </c>
      <c r="I90" s="461"/>
      <c r="J90" s="26">
        <f>SUM(H90:I90)</f>
        <v>2129594</v>
      </c>
      <c r="K90" s="17"/>
      <c r="L90" s="26">
        <f>SUM(J90:K90)</f>
        <v>2129594</v>
      </c>
      <c r="M90" s="17"/>
      <c r="N90" s="26">
        <f>SUM(L90:M90)</f>
        <v>2129594</v>
      </c>
      <c r="O90" s="17"/>
      <c r="P90" s="26">
        <f>SUM(N90:O90)</f>
        <v>2129594</v>
      </c>
      <c r="Q90" s="17"/>
      <c r="R90" s="26">
        <f>SUM(P90:Q90)</f>
        <v>2129594</v>
      </c>
      <c r="S90" s="17"/>
      <c r="T90" s="26">
        <f>SUM(R90:S90)</f>
        <v>2129594</v>
      </c>
    </row>
    <row r="91" spans="1:20" ht="12.75">
      <c r="A91" s="506"/>
      <c r="B91" s="56">
        <v>75814</v>
      </c>
      <c r="C91" s="606" t="s">
        <v>78</v>
      </c>
      <c r="D91" s="607"/>
      <c r="E91" s="565"/>
      <c r="F91" s="20">
        <f>SUM(F92)</f>
        <v>10000</v>
      </c>
      <c r="G91" s="20">
        <f>SUM(G92)</f>
        <v>22000</v>
      </c>
      <c r="H91" s="21">
        <f>SUM(H92)</f>
        <v>32000</v>
      </c>
      <c r="I91" s="461"/>
      <c r="J91" s="21">
        <f>SUM(J92)</f>
        <v>32000</v>
      </c>
      <c r="K91" s="17"/>
      <c r="L91" s="21">
        <f>SUM(L92)</f>
        <v>32000</v>
      </c>
      <c r="M91" s="17"/>
      <c r="N91" s="21">
        <f>SUM(N92)</f>
        <v>32000</v>
      </c>
      <c r="O91" s="17"/>
      <c r="P91" s="21">
        <f>SUM(P92)</f>
        <v>32000</v>
      </c>
      <c r="Q91" s="17"/>
      <c r="R91" s="21">
        <f>SUM(R92)</f>
        <v>32000</v>
      </c>
      <c r="S91" s="17"/>
      <c r="T91" s="21">
        <f>SUM(T92)</f>
        <v>32000</v>
      </c>
    </row>
    <row r="92" spans="1:20" ht="12.75">
      <c r="A92" s="506"/>
      <c r="B92" s="50"/>
      <c r="C92" s="577">
        <v>920</v>
      </c>
      <c r="D92" s="570"/>
      <c r="E92" s="55" t="s">
        <v>61</v>
      </c>
      <c r="F92" s="25">
        <v>10000</v>
      </c>
      <c r="G92" s="17">
        <v>22000</v>
      </c>
      <c r="H92" s="26">
        <f>SUM(F92:G92)</f>
        <v>32000</v>
      </c>
      <c r="I92" s="461"/>
      <c r="J92" s="26">
        <f>SUM(H92:I92)</f>
        <v>32000</v>
      </c>
      <c r="K92" s="17"/>
      <c r="L92" s="26">
        <f>SUM(J92:K92)</f>
        <v>32000</v>
      </c>
      <c r="M92" s="17"/>
      <c r="N92" s="26">
        <f>SUM(L92:M92)</f>
        <v>32000</v>
      </c>
      <c r="O92" s="17"/>
      <c r="P92" s="26">
        <f>SUM(N92:O92)</f>
        <v>32000</v>
      </c>
      <c r="Q92" s="17"/>
      <c r="R92" s="26">
        <f>SUM(P92:Q92)</f>
        <v>32000</v>
      </c>
      <c r="S92" s="17"/>
      <c r="T92" s="26">
        <f>SUM(R92:S92)</f>
        <v>32000</v>
      </c>
    </row>
    <row r="93" spans="1:20" ht="12.75" hidden="1">
      <c r="A93" s="506"/>
      <c r="B93" s="34">
        <v>75832</v>
      </c>
      <c r="C93" s="527" t="s">
        <v>79</v>
      </c>
      <c r="D93" s="528"/>
      <c r="E93" s="529"/>
      <c r="F93" s="20">
        <f>SUM(F94)</f>
        <v>1208717</v>
      </c>
      <c r="G93" s="17"/>
      <c r="H93" s="21">
        <f>SUM(H94)</f>
        <v>1208717</v>
      </c>
      <c r="I93" s="461"/>
      <c r="J93" s="21">
        <f>SUM(J94)</f>
        <v>1208717</v>
      </c>
      <c r="K93" s="17"/>
      <c r="L93" s="21">
        <f>SUM(L94)</f>
        <v>1208717</v>
      </c>
      <c r="M93" s="17"/>
      <c r="N93" s="21">
        <f>SUM(N94)</f>
        <v>1208717</v>
      </c>
      <c r="O93" s="17"/>
      <c r="P93" s="21">
        <f>SUM(P94)</f>
        <v>1208717</v>
      </c>
      <c r="Q93" s="17"/>
      <c r="R93" s="21">
        <f>SUM(R94)</f>
        <v>1208717</v>
      </c>
      <c r="S93" s="17"/>
      <c r="T93" s="21">
        <f>SUM(T94)</f>
        <v>1208717</v>
      </c>
    </row>
    <row r="94" spans="1:20" ht="12.75" hidden="1">
      <c r="A94" s="507"/>
      <c r="B94" s="53"/>
      <c r="C94" s="577">
        <v>2920</v>
      </c>
      <c r="D94" s="570"/>
      <c r="E94" s="24" t="s">
        <v>76</v>
      </c>
      <c r="F94" s="25">
        <v>1208717</v>
      </c>
      <c r="G94" s="17"/>
      <c r="H94" s="26">
        <f>SUM(F94:G94)</f>
        <v>1208717</v>
      </c>
      <c r="I94" s="461"/>
      <c r="J94" s="26">
        <f>SUM(H94:I94)</f>
        <v>1208717</v>
      </c>
      <c r="K94" s="17"/>
      <c r="L94" s="26">
        <f>SUM(J94:K94)</f>
        <v>1208717</v>
      </c>
      <c r="M94" s="17"/>
      <c r="N94" s="26">
        <f>SUM(L94:M94)</f>
        <v>1208717</v>
      </c>
      <c r="O94" s="17"/>
      <c r="P94" s="26">
        <f>SUM(N94:O94)</f>
        <v>1208717</v>
      </c>
      <c r="Q94" s="17"/>
      <c r="R94" s="26">
        <f>SUM(P94:Q94)</f>
        <v>1208717</v>
      </c>
      <c r="S94" s="17"/>
      <c r="T94" s="26">
        <f>SUM(R94:S94)</f>
        <v>1208717</v>
      </c>
    </row>
    <row r="95" spans="1:20" ht="12.75" customHeight="1">
      <c r="A95" s="57">
        <v>801</v>
      </c>
      <c r="B95" s="567" t="s">
        <v>80</v>
      </c>
      <c r="C95" s="568"/>
      <c r="D95" s="568"/>
      <c r="E95" s="569"/>
      <c r="F95" s="31">
        <f>SUM(F96+F98+F100)</f>
        <v>13841</v>
      </c>
      <c r="G95" s="31">
        <f>SUM(G96+G98+G100)</f>
        <v>13000</v>
      </c>
      <c r="H95" s="111">
        <f>SUM(H96+H98+H100)</f>
        <v>26841</v>
      </c>
      <c r="I95" s="461"/>
      <c r="J95" s="31">
        <f>SUM(J96+J98+J100)</f>
        <v>26841</v>
      </c>
      <c r="K95" s="17"/>
      <c r="L95" s="31">
        <f>SUM(L96+L98+L100)</f>
        <v>26841</v>
      </c>
      <c r="M95" s="17"/>
      <c r="N95" s="31">
        <f>SUM(N96+N98+N100)</f>
        <v>26841</v>
      </c>
      <c r="O95" s="17"/>
      <c r="P95" s="31">
        <f>SUM(P96+P98+P100)</f>
        <v>26841</v>
      </c>
      <c r="Q95" s="17"/>
      <c r="R95" s="31">
        <f>SUM(R96+R98+R100)</f>
        <v>26841</v>
      </c>
      <c r="S95" s="17"/>
      <c r="T95" s="31">
        <f>SUM(T96+T98+T100)</f>
        <v>26841</v>
      </c>
    </row>
    <row r="96" spans="1:20" ht="12.75">
      <c r="A96" s="512"/>
      <c r="B96" s="54">
        <v>80120</v>
      </c>
      <c r="C96" s="606" t="s">
        <v>81</v>
      </c>
      <c r="D96" s="607"/>
      <c r="E96" s="565"/>
      <c r="F96" s="20">
        <f>SUM(F97)</f>
        <v>8000</v>
      </c>
      <c r="G96" s="20">
        <f>SUM(G97)</f>
        <v>12000</v>
      </c>
      <c r="H96" s="21">
        <f>SUM(H97)</f>
        <v>20000</v>
      </c>
      <c r="I96" s="461"/>
      <c r="J96" s="21">
        <f>SUM(J97)</f>
        <v>20000</v>
      </c>
      <c r="K96" s="17"/>
      <c r="L96" s="21">
        <f>SUM(L97)</f>
        <v>20000</v>
      </c>
      <c r="M96" s="17"/>
      <c r="N96" s="21">
        <f>SUM(N97)</f>
        <v>20000</v>
      </c>
      <c r="O96" s="17"/>
      <c r="P96" s="21">
        <f>SUM(P97)</f>
        <v>20000</v>
      </c>
      <c r="Q96" s="17"/>
      <c r="R96" s="21">
        <f>SUM(R97)</f>
        <v>20000</v>
      </c>
      <c r="S96" s="17"/>
      <c r="T96" s="21">
        <f>SUM(T97)</f>
        <v>20000</v>
      </c>
    </row>
    <row r="97" spans="1:20" ht="67.5">
      <c r="A97" s="513"/>
      <c r="B97" s="45"/>
      <c r="C97" s="577">
        <v>750</v>
      </c>
      <c r="D97" s="570"/>
      <c r="E97" s="42" t="s">
        <v>83</v>
      </c>
      <c r="F97" s="25">
        <v>8000</v>
      </c>
      <c r="G97" s="17">
        <v>12000</v>
      </c>
      <c r="H97" s="26">
        <f>SUM(F97:G97)</f>
        <v>20000</v>
      </c>
      <c r="I97" s="461"/>
      <c r="J97" s="26">
        <f>SUM(H97:I97)</f>
        <v>20000</v>
      </c>
      <c r="K97" s="17"/>
      <c r="L97" s="26">
        <f>SUM(J97:K97)</f>
        <v>20000</v>
      </c>
      <c r="M97" s="17"/>
      <c r="N97" s="26">
        <f>SUM(L97:M97)</f>
        <v>20000</v>
      </c>
      <c r="O97" s="17"/>
      <c r="P97" s="26">
        <f>SUM(N97:O97)</f>
        <v>20000</v>
      </c>
      <c r="Q97" s="17"/>
      <c r="R97" s="26">
        <f>SUM(P97:Q97)</f>
        <v>20000</v>
      </c>
      <c r="S97" s="17"/>
      <c r="T97" s="26">
        <f>SUM(R97:S97)</f>
        <v>20000</v>
      </c>
    </row>
    <row r="98" spans="1:20" ht="12.75">
      <c r="A98" s="513"/>
      <c r="B98" s="54">
        <v>80130</v>
      </c>
      <c r="C98" s="606" t="s">
        <v>82</v>
      </c>
      <c r="D98" s="607"/>
      <c r="E98" s="565"/>
      <c r="F98" s="20">
        <f>SUM(F99)</f>
        <v>0</v>
      </c>
      <c r="G98" s="20">
        <f>SUM(G99)</f>
        <v>1000</v>
      </c>
      <c r="H98" s="21">
        <f>SUM(H99)</f>
        <v>1000</v>
      </c>
      <c r="I98" s="461"/>
      <c r="J98" s="21">
        <f>SUM(J99)</f>
        <v>1000</v>
      </c>
      <c r="K98" s="17"/>
      <c r="L98" s="21">
        <f>SUM(L99)</f>
        <v>1000</v>
      </c>
      <c r="M98" s="17"/>
      <c r="N98" s="21">
        <f>SUM(N99)</f>
        <v>1000</v>
      </c>
      <c r="O98" s="17"/>
      <c r="P98" s="21">
        <f>SUM(P99)</f>
        <v>1000</v>
      </c>
      <c r="Q98" s="17"/>
      <c r="R98" s="21">
        <f>SUM(R99)</f>
        <v>1000</v>
      </c>
      <c r="S98" s="17"/>
      <c r="T98" s="21">
        <f>SUM(T99)</f>
        <v>1000</v>
      </c>
    </row>
    <row r="99" spans="1:20" ht="69" customHeight="1">
      <c r="A99" s="513"/>
      <c r="B99" s="45"/>
      <c r="C99" s="577">
        <v>750</v>
      </c>
      <c r="D99" s="570"/>
      <c r="E99" s="42" t="s">
        <v>83</v>
      </c>
      <c r="F99" s="25">
        <v>0</v>
      </c>
      <c r="G99" s="17">
        <v>1000</v>
      </c>
      <c r="H99" s="26">
        <f>SUM(F99:G99)</f>
        <v>1000</v>
      </c>
      <c r="I99" s="461"/>
      <c r="J99" s="26">
        <f>SUM(H99:I99)</f>
        <v>1000</v>
      </c>
      <c r="K99" s="17"/>
      <c r="L99" s="26">
        <f>SUM(J99:K99)</f>
        <v>1000</v>
      </c>
      <c r="M99" s="17"/>
      <c r="N99" s="26">
        <f>SUM(L99:M99)</f>
        <v>1000</v>
      </c>
      <c r="O99" s="17"/>
      <c r="P99" s="26">
        <f>SUM(N99:O99)</f>
        <v>1000</v>
      </c>
      <c r="Q99" s="17"/>
      <c r="R99" s="26">
        <f>SUM(P99:Q99)</f>
        <v>1000</v>
      </c>
      <c r="S99" s="17"/>
      <c r="T99" s="26">
        <f>SUM(R99:S99)</f>
        <v>1000</v>
      </c>
    </row>
    <row r="100" spans="1:20" ht="12.75" hidden="1">
      <c r="A100" s="513"/>
      <c r="B100" s="54">
        <v>80195</v>
      </c>
      <c r="C100" s="606" t="s">
        <v>121</v>
      </c>
      <c r="D100" s="607"/>
      <c r="E100" s="565"/>
      <c r="F100" s="20">
        <f>SUM(F101)</f>
        <v>5841</v>
      </c>
      <c r="G100" s="17"/>
      <c r="H100" s="21">
        <f>SUM(H101)</f>
        <v>5841</v>
      </c>
      <c r="I100" s="461"/>
      <c r="J100" s="21">
        <f>SUM(J101)</f>
        <v>5841</v>
      </c>
      <c r="K100" s="17"/>
      <c r="L100" s="21">
        <f>SUM(L101)</f>
        <v>5841</v>
      </c>
      <c r="M100" s="17"/>
      <c r="N100" s="21">
        <f>SUM(N101)</f>
        <v>5841</v>
      </c>
      <c r="O100" s="17"/>
      <c r="P100" s="21">
        <f>SUM(P101)</f>
        <v>5841</v>
      </c>
      <c r="Q100" s="17"/>
      <c r="R100" s="21">
        <f>SUM(R101)</f>
        <v>5841</v>
      </c>
      <c r="S100" s="17"/>
      <c r="T100" s="21">
        <f>SUM(T101)</f>
        <v>5841</v>
      </c>
    </row>
    <row r="101" spans="1:20" ht="33.75" hidden="1">
      <c r="A101" s="499"/>
      <c r="B101" s="45"/>
      <c r="C101" s="577">
        <v>2130</v>
      </c>
      <c r="D101" s="570"/>
      <c r="E101" s="42" t="s">
        <v>239</v>
      </c>
      <c r="F101" s="25">
        <v>5841</v>
      </c>
      <c r="G101" s="17"/>
      <c r="H101" s="26">
        <f>SUM(F101:G101)</f>
        <v>5841</v>
      </c>
      <c r="I101" s="461"/>
      <c r="J101" s="26">
        <f>SUM(H101:I101)</f>
        <v>5841</v>
      </c>
      <c r="K101" s="17"/>
      <c r="L101" s="26">
        <f>SUM(J101:K101)</f>
        <v>5841</v>
      </c>
      <c r="M101" s="17"/>
      <c r="N101" s="26">
        <f>SUM(L101:M101)</f>
        <v>5841</v>
      </c>
      <c r="O101" s="17"/>
      <c r="P101" s="26">
        <f>SUM(N101:O101)</f>
        <v>5841</v>
      </c>
      <c r="Q101" s="17"/>
      <c r="R101" s="26">
        <f>SUM(P101:Q101)</f>
        <v>5841</v>
      </c>
      <c r="S101" s="17"/>
      <c r="T101" s="26">
        <f>SUM(R101:S101)</f>
        <v>5841</v>
      </c>
    </row>
    <row r="102" spans="1:20" ht="15" customHeight="1" hidden="1">
      <c r="A102" s="57">
        <v>803</v>
      </c>
      <c r="B102" s="567" t="s">
        <v>84</v>
      </c>
      <c r="C102" s="568"/>
      <c r="D102" s="568"/>
      <c r="E102" s="569"/>
      <c r="F102" s="31">
        <f>SUM(F103)</f>
        <v>371380</v>
      </c>
      <c r="G102" s="17"/>
      <c r="H102" s="111">
        <f>SUM(H103)</f>
        <v>371380</v>
      </c>
      <c r="I102" s="461"/>
      <c r="J102" s="31">
        <f>SUM(J103)</f>
        <v>371380</v>
      </c>
      <c r="K102" s="17"/>
      <c r="L102" s="32">
        <f>SUM(L103)</f>
        <v>371380</v>
      </c>
      <c r="M102" s="17"/>
      <c r="N102" s="32">
        <f>SUM(N103)</f>
        <v>371380</v>
      </c>
      <c r="O102" s="17"/>
      <c r="P102" s="32">
        <f>SUM(P103)</f>
        <v>371380</v>
      </c>
      <c r="Q102" s="17"/>
      <c r="R102" s="32">
        <f>SUM(R103)</f>
        <v>371380</v>
      </c>
      <c r="S102" s="17"/>
      <c r="T102" s="32">
        <f>SUM(T103)</f>
        <v>371380</v>
      </c>
    </row>
    <row r="103" spans="1:20" ht="12.75" customHeight="1" hidden="1">
      <c r="A103" s="512"/>
      <c r="B103" s="58">
        <v>80309</v>
      </c>
      <c r="C103" s="606" t="s">
        <v>85</v>
      </c>
      <c r="D103" s="607"/>
      <c r="E103" s="565"/>
      <c r="F103" s="20">
        <f>SUM(F104+F105)</f>
        <v>371380</v>
      </c>
      <c r="G103" s="17"/>
      <c r="H103" s="81">
        <f>SUM(H104+H105)</f>
        <v>371380</v>
      </c>
      <c r="I103" s="461"/>
      <c r="J103" s="20">
        <f>SUM(J104+J105)</f>
        <v>371380</v>
      </c>
      <c r="K103" s="17"/>
      <c r="L103" s="20">
        <f>SUM(L104+L105)</f>
        <v>371380</v>
      </c>
      <c r="M103" s="17"/>
      <c r="N103" s="20">
        <f>SUM(N104+N105)</f>
        <v>371380</v>
      </c>
      <c r="O103" s="17"/>
      <c r="P103" s="20">
        <f>SUM(P104+P105)</f>
        <v>371380</v>
      </c>
      <c r="Q103" s="17"/>
      <c r="R103" s="20">
        <f>SUM(R104+R105)</f>
        <v>371380</v>
      </c>
      <c r="S103" s="17"/>
      <c r="T103" s="81">
        <f>SUM(T104+T105)</f>
        <v>371380</v>
      </c>
    </row>
    <row r="104" spans="1:20" ht="62.25" customHeight="1" hidden="1">
      <c r="A104" s="513"/>
      <c r="B104" s="595"/>
      <c r="C104" s="577">
        <v>2888</v>
      </c>
      <c r="D104" s="578"/>
      <c r="E104" s="55" t="s">
        <v>86</v>
      </c>
      <c r="F104" s="25">
        <v>277401</v>
      </c>
      <c r="G104" s="17"/>
      <c r="H104" s="26">
        <f>SUM(F104:G104)</f>
        <v>277401</v>
      </c>
      <c r="I104" s="461"/>
      <c r="J104" s="26">
        <f>SUM(H104:I104)</f>
        <v>277401</v>
      </c>
      <c r="K104" s="17"/>
      <c r="L104" s="26">
        <f>SUM(J104:K104)</f>
        <v>277401</v>
      </c>
      <c r="M104" s="17"/>
      <c r="N104" s="26">
        <f>SUM(L104:M104)</f>
        <v>277401</v>
      </c>
      <c r="O104" s="17"/>
      <c r="P104" s="26">
        <f>SUM(N104:O104)</f>
        <v>277401</v>
      </c>
      <c r="Q104" s="17"/>
      <c r="R104" s="26">
        <f>SUM(P104:Q104)</f>
        <v>277401</v>
      </c>
      <c r="S104" s="17"/>
      <c r="T104" s="26">
        <f>SUM(R104:S104)</f>
        <v>277401</v>
      </c>
    </row>
    <row r="105" spans="1:20" ht="67.5" customHeight="1" hidden="1">
      <c r="A105" s="514"/>
      <c r="B105" s="597"/>
      <c r="C105" s="583">
        <v>2889</v>
      </c>
      <c r="D105" s="584"/>
      <c r="E105" s="307" t="s">
        <v>86</v>
      </c>
      <c r="F105" s="25">
        <v>93979</v>
      </c>
      <c r="G105" s="17"/>
      <c r="H105" s="26">
        <f>SUM(F105:G105)</f>
        <v>93979</v>
      </c>
      <c r="I105" s="461"/>
      <c r="J105" s="26">
        <f>SUM(H105:I105)</f>
        <v>93979</v>
      </c>
      <c r="K105" s="17"/>
      <c r="L105" s="26">
        <f>SUM(J105:K105)</f>
        <v>93979</v>
      </c>
      <c r="M105" s="17"/>
      <c r="N105" s="26">
        <f>SUM(L105:M105)</f>
        <v>93979</v>
      </c>
      <c r="O105" s="17"/>
      <c r="P105" s="26">
        <f>SUM(N105:O105)</f>
        <v>93979</v>
      </c>
      <c r="Q105" s="17"/>
      <c r="R105" s="26">
        <f>SUM(P105:Q105)</f>
        <v>93979</v>
      </c>
      <c r="S105" s="17"/>
      <c r="T105" s="26">
        <f>SUM(R105:S105)</f>
        <v>93979</v>
      </c>
    </row>
    <row r="106" spans="1:20" ht="15.75" customHeight="1" hidden="1">
      <c r="A106" s="15">
        <v>851</v>
      </c>
      <c r="B106" s="566" t="s">
        <v>90</v>
      </c>
      <c r="C106" s="566"/>
      <c r="D106" s="566"/>
      <c r="E106" s="566"/>
      <c r="F106" s="31">
        <f>SUM(F107+F111+F113)</f>
        <v>1951564</v>
      </c>
      <c r="G106" s="17"/>
      <c r="H106" s="111">
        <f>SUM(H107+H111+H113)</f>
        <v>1951564</v>
      </c>
      <c r="I106" s="461"/>
      <c r="J106" s="31">
        <f>SUM(J107+J111+J113)</f>
        <v>1951564</v>
      </c>
      <c r="K106" s="17"/>
      <c r="L106" s="31">
        <f>SUM(L107+L111+L113)</f>
        <v>1951564</v>
      </c>
      <c r="M106" s="17"/>
      <c r="N106" s="31">
        <f>SUM(N107+N111+N113)</f>
        <v>1951564</v>
      </c>
      <c r="O106" s="17"/>
      <c r="P106" s="31">
        <f>SUM(P107+P111+P113)</f>
        <v>1951564</v>
      </c>
      <c r="Q106" s="17"/>
      <c r="R106" s="31">
        <f>SUM(R107+R111+R113)</f>
        <v>1951564</v>
      </c>
      <c r="S106" s="17"/>
      <c r="T106" s="111">
        <f>SUM(T107+T111+T113)</f>
        <v>1951564</v>
      </c>
    </row>
    <row r="107" spans="1:20" ht="18" customHeight="1" hidden="1">
      <c r="A107" s="593"/>
      <c r="B107" s="58">
        <v>85111</v>
      </c>
      <c r="C107" s="587" t="s">
        <v>91</v>
      </c>
      <c r="D107" s="588"/>
      <c r="E107" s="589"/>
      <c r="F107" s="20">
        <f>SUM(F108+F109+F110)</f>
        <v>1353000</v>
      </c>
      <c r="G107" s="17"/>
      <c r="H107" s="81">
        <f>SUM(H108+H109+H110)</f>
        <v>1353000</v>
      </c>
      <c r="I107" s="461"/>
      <c r="J107" s="20">
        <f>SUM(J108+J109+J110)</f>
        <v>1353000</v>
      </c>
      <c r="K107" s="17"/>
      <c r="L107" s="20">
        <f>SUM(L108+L109+L110)</f>
        <v>1353000</v>
      </c>
      <c r="M107" s="17"/>
      <c r="N107" s="20">
        <f>SUM(N108+N109+N110)</f>
        <v>1353000</v>
      </c>
      <c r="O107" s="17"/>
      <c r="P107" s="20">
        <f>SUM(P108+P109+P110)</f>
        <v>1353000</v>
      </c>
      <c r="Q107" s="17"/>
      <c r="R107" s="20">
        <f>SUM(R108+R109+R110)</f>
        <v>1353000</v>
      </c>
      <c r="S107" s="17"/>
      <c r="T107" s="81">
        <f>SUM(T108+T109+T110)</f>
        <v>1353000</v>
      </c>
    </row>
    <row r="108" spans="1:20" ht="56.25" customHeight="1" hidden="1">
      <c r="A108" s="594"/>
      <c r="B108" s="595"/>
      <c r="C108" s="577">
        <v>6298</v>
      </c>
      <c r="D108" s="578"/>
      <c r="E108" s="55" t="s">
        <v>95</v>
      </c>
      <c r="F108" s="25">
        <v>1125000</v>
      </c>
      <c r="G108" s="17"/>
      <c r="H108" s="26">
        <f>SUM(F108:G108)</f>
        <v>1125000</v>
      </c>
      <c r="I108" s="461"/>
      <c r="J108" s="26">
        <f>SUM(H108:I108)</f>
        <v>1125000</v>
      </c>
      <c r="K108" s="17"/>
      <c r="L108" s="26">
        <f>SUM(J108:K108)</f>
        <v>1125000</v>
      </c>
      <c r="M108" s="17"/>
      <c r="N108" s="26">
        <f>SUM(L108:M108)</f>
        <v>1125000</v>
      </c>
      <c r="O108" s="17"/>
      <c r="P108" s="26">
        <f>SUM(N108:O108)</f>
        <v>1125000</v>
      </c>
      <c r="Q108" s="17"/>
      <c r="R108" s="26">
        <f>SUM(P108:Q108)</f>
        <v>1125000</v>
      </c>
      <c r="S108" s="17"/>
      <c r="T108" s="26">
        <f>SUM(R108:S108)</f>
        <v>1125000</v>
      </c>
    </row>
    <row r="109" spans="1:20" ht="36" customHeight="1" hidden="1">
      <c r="A109" s="594"/>
      <c r="B109" s="596"/>
      <c r="C109" s="577">
        <v>6439</v>
      </c>
      <c r="D109" s="578"/>
      <c r="E109" s="55" t="s">
        <v>166</v>
      </c>
      <c r="F109" s="25">
        <v>150000</v>
      </c>
      <c r="G109" s="17"/>
      <c r="H109" s="26">
        <f>SUM(F109:G109)</f>
        <v>150000</v>
      </c>
      <c r="I109" s="461"/>
      <c r="J109" s="26">
        <f>SUM(H109:I109)</f>
        <v>150000</v>
      </c>
      <c r="K109" s="17"/>
      <c r="L109" s="26">
        <f>SUM(J109:K109)</f>
        <v>150000</v>
      </c>
      <c r="M109" s="17"/>
      <c r="N109" s="26">
        <f>SUM(L109:M109)</f>
        <v>150000</v>
      </c>
      <c r="O109" s="17"/>
      <c r="P109" s="26">
        <f>SUM(N109:O109)</f>
        <v>150000</v>
      </c>
      <c r="Q109" s="17"/>
      <c r="R109" s="26">
        <f>SUM(P109:Q109)</f>
        <v>150000</v>
      </c>
      <c r="S109" s="17"/>
      <c r="T109" s="26">
        <f>SUM(R109:S109)</f>
        <v>150000</v>
      </c>
    </row>
    <row r="110" spans="1:20" ht="53.25" customHeight="1" hidden="1">
      <c r="A110" s="594"/>
      <c r="B110" s="597"/>
      <c r="C110" s="577">
        <v>6610</v>
      </c>
      <c r="D110" s="578"/>
      <c r="E110" s="55" t="s">
        <v>96</v>
      </c>
      <c r="F110" s="25">
        <v>78000</v>
      </c>
      <c r="G110" s="17"/>
      <c r="H110" s="26">
        <f>SUM(F110:G110)</f>
        <v>78000</v>
      </c>
      <c r="I110" s="461"/>
      <c r="J110" s="26">
        <f>SUM(H110:I110)</f>
        <v>78000</v>
      </c>
      <c r="K110" s="17"/>
      <c r="L110" s="26">
        <f>SUM(J110:K110)</f>
        <v>78000</v>
      </c>
      <c r="M110" s="17"/>
      <c r="N110" s="26">
        <f>SUM(L110:M110)</f>
        <v>78000</v>
      </c>
      <c r="O110" s="17"/>
      <c r="P110" s="26">
        <f>SUM(N110:O110)</f>
        <v>78000</v>
      </c>
      <c r="Q110" s="17"/>
      <c r="R110" s="26">
        <f>SUM(P110:Q110)</f>
        <v>78000</v>
      </c>
      <c r="S110" s="17"/>
      <c r="T110" s="26">
        <f>SUM(R110:S110)</f>
        <v>78000</v>
      </c>
    </row>
    <row r="111" spans="1:20" ht="16.5" customHeight="1" hidden="1">
      <c r="A111" s="594"/>
      <c r="B111" s="58">
        <v>85154</v>
      </c>
      <c r="C111" s="579" t="s">
        <v>92</v>
      </c>
      <c r="D111" s="580"/>
      <c r="E111" s="581"/>
      <c r="F111" s="20">
        <f>SUM(F112)</f>
        <v>64000</v>
      </c>
      <c r="G111" s="17"/>
      <c r="H111" s="21">
        <f>SUM(H112)</f>
        <v>64000</v>
      </c>
      <c r="I111" s="461"/>
      <c r="J111" s="21">
        <f>SUM(J112)</f>
        <v>64000</v>
      </c>
      <c r="K111" s="17"/>
      <c r="L111" s="21">
        <f>SUM(L112)</f>
        <v>64000</v>
      </c>
      <c r="M111" s="17"/>
      <c r="N111" s="21">
        <f>SUM(N112)</f>
        <v>64000</v>
      </c>
      <c r="O111" s="17"/>
      <c r="P111" s="21">
        <f>SUM(P112)</f>
        <v>64000</v>
      </c>
      <c r="Q111" s="17"/>
      <c r="R111" s="21">
        <f>SUM(R112)</f>
        <v>64000</v>
      </c>
      <c r="S111" s="17"/>
      <c r="T111" s="21">
        <f>SUM(T112)</f>
        <v>64000</v>
      </c>
    </row>
    <row r="112" spans="1:20" ht="50.25" customHeight="1" hidden="1">
      <c r="A112" s="594"/>
      <c r="B112" s="48"/>
      <c r="C112" s="601">
        <v>2320</v>
      </c>
      <c r="D112" s="602"/>
      <c r="E112" s="55" t="s">
        <v>94</v>
      </c>
      <c r="F112" s="25">
        <v>64000</v>
      </c>
      <c r="G112" s="17"/>
      <c r="H112" s="26">
        <f>SUM(F112:G112)</f>
        <v>64000</v>
      </c>
      <c r="I112" s="461"/>
      <c r="J112" s="26">
        <f>SUM(H112:I112)</f>
        <v>64000</v>
      </c>
      <c r="K112" s="17"/>
      <c r="L112" s="26">
        <f>SUM(J112:K112)</f>
        <v>64000</v>
      </c>
      <c r="M112" s="17"/>
      <c r="N112" s="26">
        <f>SUM(L112:M112)</f>
        <v>64000</v>
      </c>
      <c r="O112" s="17"/>
      <c r="P112" s="26">
        <f>SUM(N112:O112)</f>
        <v>64000</v>
      </c>
      <c r="Q112" s="17"/>
      <c r="R112" s="26">
        <f>SUM(P112:Q112)</f>
        <v>64000</v>
      </c>
      <c r="S112" s="17"/>
      <c r="T112" s="26">
        <f>SUM(R112:S112)</f>
        <v>64000</v>
      </c>
    </row>
    <row r="113" spans="1:20" ht="36.75" customHeight="1" hidden="1">
      <c r="A113" s="594"/>
      <c r="B113" s="58">
        <v>85156</v>
      </c>
      <c r="C113" s="598" t="s">
        <v>93</v>
      </c>
      <c r="D113" s="599"/>
      <c r="E113" s="600"/>
      <c r="F113" s="20">
        <f>SUM(F114)</f>
        <v>534564</v>
      </c>
      <c r="G113" s="17"/>
      <c r="H113" s="21">
        <f>SUM(H114)</f>
        <v>534564</v>
      </c>
      <c r="I113" s="461"/>
      <c r="J113" s="21">
        <f>SUM(J114)</f>
        <v>534564</v>
      </c>
      <c r="K113" s="17"/>
      <c r="L113" s="21">
        <f>SUM(L114)</f>
        <v>534564</v>
      </c>
      <c r="M113" s="17"/>
      <c r="N113" s="21">
        <f>SUM(N114)</f>
        <v>534564</v>
      </c>
      <c r="O113" s="17"/>
      <c r="P113" s="21">
        <f>SUM(P114)</f>
        <v>534564</v>
      </c>
      <c r="Q113" s="17"/>
      <c r="R113" s="21">
        <f>SUM(R114)</f>
        <v>534564</v>
      </c>
      <c r="S113" s="17"/>
      <c r="T113" s="21">
        <f>SUM(T114)</f>
        <v>534564</v>
      </c>
    </row>
    <row r="114" spans="1:20" ht="57" customHeight="1" hidden="1">
      <c r="A114" s="524"/>
      <c r="B114" s="48"/>
      <c r="C114" s="577">
        <v>2110</v>
      </c>
      <c r="D114" s="578"/>
      <c r="E114" s="38" t="s">
        <v>21</v>
      </c>
      <c r="F114" s="25">
        <v>534564</v>
      </c>
      <c r="G114" s="17"/>
      <c r="H114" s="26">
        <f>SUM(F114:G114)</f>
        <v>534564</v>
      </c>
      <c r="I114" s="461"/>
      <c r="J114" s="26">
        <f>SUM(H114:I114)</f>
        <v>534564</v>
      </c>
      <c r="K114" s="17"/>
      <c r="L114" s="26">
        <f>SUM(J114:K114)</f>
        <v>534564</v>
      </c>
      <c r="M114" s="17"/>
      <c r="N114" s="26">
        <f>SUM(L114:M114)</f>
        <v>534564</v>
      </c>
      <c r="O114" s="17"/>
      <c r="P114" s="26">
        <f>SUM(N114:O114)</f>
        <v>534564</v>
      </c>
      <c r="Q114" s="17"/>
      <c r="R114" s="26">
        <f>SUM(P114:Q114)</f>
        <v>534564</v>
      </c>
      <c r="S114" s="17"/>
      <c r="T114" s="26">
        <f>SUM(R114:S114)</f>
        <v>534564</v>
      </c>
    </row>
    <row r="115" spans="1:20" ht="13.5" customHeight="1">
      <c r="A115" s="15">
        <v>852</v>
      </c>
      <c r="B115" s="603" t="s">
        <v>97</v>
      </c>
      <c r="C115" s="604"/>
      <c r="D115" s="604"/>
      <c r="E115" s="605"/>
      <c r="F115" s="31">
        <f>SUM(F116+F118+F124+F128+F130+F135+F137+F140)</f>
        <v>10433912</v>
      </c>
      <c r="G115" s="31">
        <f>SUM(G116+G118+G124+G128+G130+G135+G137+G140)</f>
        <v>17765</v>
      </c>
      <c r="H115" s="111">
        <f>SUM(H116+H118+H124+H128+H130+H135+H137+H140)</f>
        <v>10451677</v>
      </c>
      <c r="I115" s="461"/>
      <c r="J115" s="31">
        <f>SUM(J116+J118+J124+J128+J130+J135+J137+J140)</f>
        <v>10451677</v>
      </c>
      <c r="K115" s="17"/>
      <c r="L115" s="31">
        <f>SUM(L116+L118+L124+L128+L130+L135+L137+L140)</f>
        <v>10451677</v>
      </c>
      <c r="M115" s="17"/>
      <c r="N115" s="31">
        <f>SUM(N116+N118+N124+N128+N130+N135+N137+N140)</f>
        <v>10451677</v>
      </c>
      <c r="O115" s="17"/>
      <c r="P115" s="31">
        <f>SUM(P116+P118+P124+P128+P130+P135+P137+P140)</f>
        <v>10451677</v>
      </c>
      <c r="Q115" s="17"/>
      <c r="R115" s="31">
        <f>SUM(R116+R118+R124+R128+R130+R135+R137+R140)</f>
        <v>10451677</v>
      </c>
      <c r="S115" s="17"/>
      <c r="T115" s="31">
        <f>SUM(T116+T118+T124+T128+T130+T135+T137+T140)</f>
        <v>10451677</v>
      </c>
    </row>
    <row r="116" spans="1:20" ht="17.25" customHeight="1" hidden="1">
      <c r="A116" s="509"/>
      <c r="B116" s="58">
        <v>85201</v>
      </c>
      <c r="C116" s="587" t="s">
        <v>98</v>
      </c>
      <c r="D116" s="588"/>
      <c r="E116" s="589"/>
      <c r="F116" s="20">
        <f>SUM(F117)</f>
        <v>111804</v>
      </c>
      <c r="G116" s="17"/>
      <c r="H116" s="81">
        <f>SUM(H117)</f>
        <v>111804</v>
      </c>
      <c r="I116" s="461"/>
      <c r="J116" s="20">
        <f>SUM(J117)</f>
        <v>111804</v>
      </c>
      <c r="K116" s="17"/>
      <c r="L116" s="20">
        <f>SUM(L117)</f>
        <v>111804</v>
      </c>
      <c r="M116" s="17"/>
      <c r="N116" s="20">
        <f>SUM(N117)</f>
        <v>111804</v>
      </c>
      <c r="O116" s="17"/>
      <c r="P116" s="20">
        <f>SUM(P117)</f>
        <v>111804</v>
      </c>
      <c r="Q116" s="17"/>
      <c r="R116" s="20">
        <f>SUM(R117)</f>
        <v>111804</v>
      </c>
      <c r="S116" s="17"/>
      <c r="T116" s="81">
        <f>SUM(T117)</f>
        <v>111804</v>
      </c>
    </row>
    <row r="117" spans="1:20" ht="16.5" customHeight="1" hidden="1">
      <c r="A117" s="509"/>
      <c r="B117" s="48"/>
      <c r="C117" s="577">
        <v>830</v>
      </c>
      <c r="D117" s="578"/>
      <c r="E117" s="55" t="s">
        <v>100</v>
      </c>
      <c r="F117" s="25">
        <v>111804</v>
      </c>
      <c r="G117" s="61"/>
      <c r="H117" s="26">
        <f>SUM(F117:G117)</f>
        <v>111804</v>
      </c>
      <c r="I117" s="313"/>
      <c r="J117" s="26">
        <f>SUM(H117:I117)</f>
        <v>111804</v>
      </c>
      <c r="K117" s="61"/>
      <c r="L117" s="26">
        <f>SUM(J117:K117)</f>
        <v>111804</v>
      </c>
      <c r="M117" s="61"/>
      <c r="N117" s="26">
        <f>SUM(L117:M117)</f>
        <v>111804</v>
      </c>
      <c r="O117" s="61"/>
      <c r="P117" s="26">
        <f>SUM(N117:O117)</f>
        <v>111804</v>
      </c>
      <c r="Q117" s="61"/>
      <c r="R117" s="26">
        <f>SUM(P117:Q117)</f>
        <v>111804</v>
      </c>
      <c r="S117" s="61"/>
      <c r="T117" s="26">
        <f>SUM(R117:S117)</f>
        <v>111804</v>
      </c>
    </row>
    <row r="118" spans="1:20" ht="16.5" customHeight="1">
      <c r="A118" s="509"/>
      <c r="B118" s="58">
        <v>85202</v>
      </c>
      <c r="C118" s="579" t="s">
        <v>99</v>
      </c>
      <c r="D118" s="580"/>
      <c r="E118" s="581"/>
      <c r="F118" s="20">
        <f>SUM(F119+F120+F121+F122+F123)</f>
        <v>9835108</v>
      </c>
      <c r="G118" s="20">
        <f>SUM(G119+G120+G121+G122+G123)</f>
        <v>6000</v>
      </c>
      <c r="H118" s="81">
        <f>SUM(H119+H120+H121+H122+H123)</f>
        <v>9841108</v>
      </c>
      <c r="I118" s="461"/>
      <c r="J118" s="20">
        <f>SUM(J119+J120+J121+J122+J123)</f>
        <v>9841108</v>
      </c>
      <c r="K118" s="17"/>
      <c r="L118" s="20">
        <f>SUM(L119+L120+L121+L122+L123)</f>
        <v>9841108</v>
      </c>
      <c r="M118" s="17"/>
      <c r="N118" s="20">
        <f>SUM(N119+N120+N121+N122+N123)</f>
        <v>9841108</v>
      </c>
      <c r="O118" s="17"/>
      <c r="P118" s="20">
        <f>SUM(P119+P120+P121+P122+P123)</f>
        <v>9841108</v>
      </c>
      <c r="Q118" s="17"/>
      <c r="R118" s="20">
        <f>SUM(R119+R120+R121+R122+R123)</f>
        <v>9841108</v>
      </c>
      <c r="S118" s="17"/>
      <c r="T118" s="81">
        <f>SUM(T119+T120+T121+T122+T123)</f>
        <v>9841108</v>
      </c>
    </row>
    <row r="119" spans="1:20" ht="67.5" hidden="1">
      <c r="A119" s="509"/>
      <c r="B119" s="595"/>
      <c r="C119" s="577">
        <v>750</v>
      </c>
      <c r="D119" s="578"/>
      <c r="E119" s="55" t="s">
        <v>83</v>
      </c>
      <c r="F119" s="25">
        <v>0</v>
      </c>
      <c r="G119" s="17"/>
      <c r="H119" s="26">
        <f>SUM(F119:G119)</f>
        <v>0</v>
      </c>
      <c r="I119" s="461"/>
      <c r="J119" s="26">
        <f>SUM(H119:I119)</f>
        <v>0</v>
      </c>
      <c r="K119" s="17"/>
      <c r="L119" s="26">
        <f>SUM(J119:K119)</f>
        <v>0</v>
      </c>
      <c r="M119" s="17"/>
      <c r="N119" s="26">
        <f>SUM(L119:M119)</f>
        <v>0</v>
      </c>
      <c r="O119" s="17"/>
      <c r="P119" s="26">
        <f>SUM(N119:O119)</f>
        <v>0</v>
      </c>
      <c r="Q119" s="17"/>
      <c r="R119" s="26">
        <f>SUM(P119:Q119)</f>
        <v>0</v>
      </c>
      <c r="S119" s="17"/>
      <c r="T119" s="26">
        <f>SUM(R119:S119)</f>
        <v>0</v>
      </c>
    </row>
    <row r="120" spans="1:20" ht="15" customHeight="1" hidden="1">
      <c r="A120" s="509"/>
      <c r="B120" s="596"/>
      <c r="C120" s="577">
        <v>830</v>
      </c>
      <c r="D120" s="578"/>
      <c r="E120" s="55" t="s">
        <v>100</v>
      </c>
      <c r="F120" s="25">
        <v>1730000</v>
      </c>
      <c r="G120" s="17"/>
      <c r="H120" s="26">
        <f>SUM(F120:G120)</f>
        <v>1730000</v>
      </c>
      <c r="I120" s="461"/>
      <c r="J120" s="26">
        <f>SUM(H120:I120)</f>
        <v>1730000</v>
      </c>
      <c r="K120" s="17"/>
      <c r="L120" s="26">
        <f>SUM(J120:K120)</f>
        <v>1730000</v>
      </c>
      <c r="M120" s="17"/>
      <c r="N120" s="26">
        <f>SUM(L120:M120)</f>
        <v>1730000</v>
      </c>
      <c r="O120" s="17"/>
      <c r="P120" s="26">
        <f>SUM(N120:O120)</f>
        <v>1730000</v>
      </c>
      <c r="Q120" s="17"/>
      <c r="R120" s="26">
        <f>SUM(P120:Q120)</f>
        <v>1730000</v>
      </c>
      <c r="S120" s="17"/>
      <c r="T120" s="26">
        <f>SUM(R120:S120)</f>
        <v>1730000</v>
      </c>
    </row>
    <row r="121" spans="1:20" ht="17.25" customHeight="1">
      <c r="A121" s="509"/>
      <c r="B121" s="596"/>
      <c r="C121" s="577">
        <v>920</v>
      </c>
      <c r="D121" s="578"/>
      <c r="E121" s="55" t="s">
        <v>61</v>
      </c>
      <c r="F121" s="25">
        <v>0</v>
      </c>
      <c r="G121" s="17">
        <v>6000</v>
      </c>
      <c r="H121" s="26">
        <f>SUM(F121:G121)</f>
        <v>6000</v>
      </c>
      <c r="I121" s="461"/>
      <c r="J121" s="26">
        <f>SUM(H121:I121)</f>
        <v>6000</v>
      </c>
      <c r="K121" s="17"/>
      <c r="L121" s="26">
        <f>SUM(J121:K121)</f>
        <v>6000</v>
      </c>
      <c r="M121" s="17"/>
      <c r="N121" s="26">
        <f>SUM(L121:M121)</f>
        <v>6000</v>
      </c>
      <c r="O121" s="17"/>
      <c r="P121" s="26">
        <f>SUM(N121:O121)</f>
        <v>6000</v>
      </c>
      <c r="Q121" s="17"/>
      <c r="R121" s="26">
        <f>SUM(P121:Q121)</f>
        <v>6000</v>
      </c>
      <c r="S121" s="17"/>
      <c r="T121" s="26">
        <f>SUM(R121:S121)</f>
        <v>6000</v>
      </c>
    </row>
    <row r="122" spans="1:20" ht="31.5" customHeight="1" hidden="1">
      <c r="A122" s="509"/>
      <c r="B122" s="596"/>
      <c r="C122" s="577">
        <v>2130</v>
      </c>
      <c r="D122" s="578"/>
      <c r="E122" s="55" t="s">
        <v>101</v>
      </c>
      <c r="F122" s="25">
        <v>7475108</v>
      </c>
      <c r="G122" s="17"/>
      <c r="H122" s="26">
        <f>SUM(F122:G122)</f>
        <v>7475108</v>
      </c>
      <c r="I122" s="461"/>
      <c r="J122" s="26">
        <f>SUM(H122:I122)</f>
        <v>7475108</v>
      </c>
      <c r="K122" s="17"/>
      <c r="L122" s="26">
        <f>SUM(J122:K122)</f>
        <v>7475108</v>
      </c>
      <c r="M122" s="17"/>
      <c r="N122" s="26">
        <f>SUM(L122:M122)</f>
        <v>7475108</v>
      </c>
      <c r="O122" s="17"/>
      <c r="P122" s="26">
        <f>SUM(N122:O122)</f>
        <v>7475108</v>
      </c>
      <c r="Q122" s="17"/>
      <c r="R122" s="26">
        <f>SUM(P122:Q122)</f>
        <v>7475108</v>
      </c>
      <c r="S122" s="17"/>
      <c r="T122" s="26">
        <f>SUM(R122:S122)</f>
        <v>7475108</v>
      </c>
    </row>
    <row r="123" spans="1:20" ht="45" hidden="1">
      <c r="A123" s="509"/>
      <c r="B123" s="597"/>
      <c r="C123" s="577">
        <v>6430</v>
      </c>
      <c r="D123" s="578"/>
      <c r="E123" s="55" t="s">
        <v>102</v>
      </c>
      <c r="F123" s="25">
        <v>630000</v>
      </c>
      <c r="G123" s="61"/>
      <c r="H123" s="26">
        <f>SUM(F123:G123)</f>
        <v>630000</v>
      </c>
      <c r="I123" s="313"/>
      <c r="J123" s="26">
        <f>SUM(H123:I123)</f>
        <v>630000</v>
      </c>
      <c r="K123" s="61"/>
      <c r="L123" s="26">
        <f>SUM(J123:K123)</f>
        <v>630000</v>
      </c>
      <c r="M123" s="61"/>
      <c r="N123" s="26">
        <f>SUM(L123:M123)</f>
        <v>630000</v>
      </c>
      <c r="O123" s="61"/>
      <c r="P123" s="26">
        <f>SUM(N123:O123)</f>
        <v>630000</v>
      </c>
      <c r="Q123" s="61"/>
      <c r="R123" s="26">
        <f>SUM(P123:Q123)</f>
        <v>630000</v>
      </c>
      <c r="S123" s="61"/>
      <c r="T123" s="26">
        <f>SUM(R123:S123)</f>
        <v>630000</v>
      </c>
    </row>
    <row r="124" spans="1:20" ht="18" customHeight="1">
      <c r="A124" s="509"/>
      <c r="B124" s="58">
        <v>85203</v>
      </c>
      <c r="C124" s="579" t="s">
        <v>103</v>
      </c>
      <c r="D124" s="580"/>
      <c r="E124" s="581"/>
      <c r="F124" s="20">
        <f>SUM(F125:F127)</f>
        <v>315500</v>
      </c>
      <c r="G124" s="20">
        <f>SUM(G125:G127)</f>
        <v>-12905</v>
      </c>
      <c r="H124" s="81">
        <f>SUM(H125:H127)</f>
        <v>302595</v>
      </c>
      <c r="I124" s="461"/>
      <c r="J124" s="20">
        <f>SUM(J125:J127)</f>
        <v>302595</v>
      </c>
      <c r="K124" s="17"/>
      <c r="L124" s="20">
        <f>SUM(L125:L127)</f>
        <v>302595</v>
      </c>
      <c r="M124" s="17"/>
      <c r="N124" s="20">
        <f>SUM(N125:N127)</f>
        <v>302595</v>
      </c>
      <c r="O124" s="17"/>
      <c r="P124" s="20">
        <f>SUM(P125:P127)</f>
        <v>302595</v>
      </c>
      <c r="Q124" s="17"/>
      <c r="R124" s="20">
        <f>SUM(R125:R127)</f>
        <v>302595</v>
      </c>
      <c r="S124" s="17"/>
      <c r="T124" s="20">
        <f>SUM(T125:T127)</f>
        <v>302595</v>
      </c>
    </row>
    <row r="125" spans="1:20" ht="16.5" customHeight="1">
      <c r="A125" s="509"/>
      <c r="B125" s="595"/>
      <c r="C125" s="577">
        <v>970</v>
      </c>
      <c r="D125" s="578"/>
      <c r="E125" s="42" t="s">
        <v>39</v>
      </c>
      <c r="F125" s="25">
        <v>0</v>
      </c>
      <c r="G125" s="17">
        <v>7095</v>
      </c>
      <c r="H125" s="26">
        <f>SUM(F125:G125)</f>
        <v>7095</v>
      </c>
      <c r="I125" s="461"/>
      <c r="J125" s="26">
        <f>SUM(H125:I125)</f>
        <v>7095</v>
      </c>
      <c r="K125" s="17"/>
      <c r="L125" s="26">
        <f>SUM(J125:K125)</f>
        <v>7095</v>
      </c>
      <c r="M125" s="17"/>
      <c r="N125" s="26">
        <f>SUM(L125:M125)</f>
        <v>7095</v>
      </c>
      <c r="O125" s="17"/>
      <c r="P125" s="26">
        <f>SUM(N125:O125)</f>
        <v>7095</v>
      </c>
      <c r="Q125" s="17"/>
      <c r="R125" s="26">
        <f>SUM(P125:Q125)</f>
        <v>7095</v>
      </c>
      <c r="S125" s="17"/>
      <c r="T125" s="26">
        <f>SUM(R125:S125)</f>
        <v>7095</v>
      </c>
    </row>
    <row r="126" spans="1:20" ht="0.75" customHeight="1" hidden="1">
      <c r="A126" s="509"/>
      <c r="B126" s="596"/>
      <c r="C126" s="577">
        <v>2110</v>
      </c>
      <c r="D126" s="578"/>
      <c r="E126" s="38" t="s">
        <v>164</v>
      </c>
      <c r="F126" s="25">
        <v>295500</v>
      </c>
      <c r="G126" s="17"/>
      <c r="H126" s="26">
        <f>SUM(F126:G126)</f>
        <v>295500</v>
      </c>
      <c r="I126" s="461"/>
      <c r="J126" s="26">
        <f>SUM(H126:I126)</f>
        <v>295500</v>
      </c>
      <c r="K126" s="17"/>
      <c r="L126" s="26">
        <f>SUM(J126:K126)</f>
        <v>295500</v>
      </c>
      <c r="M126" s="17"/>
      <c r="N126" s="26">
        <f>SUM(L126:M126)</f>
        <v>295500</v>
      </c>
      <c r="O126" s="17"/>
      <c r="P126" s="26">
        <f>SUM(N126:O126)</f>
        <v>295500</v>
      </c>
      <c r="Q126" s="17"/>
      <c r="R126" s="26">
        <f>SUM(P126:Q126)</f>
        <v>295500</v>
      </c>
      <c r="S126" s="17"/>
      <c r="T126" s="26">
        <f>SUM(R126:S126)</f>
        <v>295500</v>
      </c>
    </row>
    <row r="127" spans="1:20" ht="47.25" customHeight="1">
      <c r="A127" s="509"/>
      <c r="B127" s="597"/>
      <c r="C127" s="601">
        <v>2120</v>
      </c>
      <c r="D127" s="602"/>
      <c r="E127" s="38" t="s">
        <v>237</v>
      </c>
      <c r="F127" s="25">
        <v>20000</v>
      </c>
      <c r="G127" s="17">
        <v>-20000</v>
      </c>
      <c r="H127" s="26">
        <f>SUM(F127:G127)</f>
        <v>0</v>
      </c>
      <c r="I127" s="461"/>
      <c r="J127" s="26">
        <f>SUM(H127:I127)</f>
        <v>0</v>
      </c>
      <c r="K127" s="17"/>
      <c r="L127" s="26">
        <f>SUM(J127:K127)</f>
        <v>0</v>
      </c>
      <c r="M127" s="17"/>
      <c r="N127" s="26">
        <f>SUM(L127:M127)</f>
        <v>0</v>
      </c>
      <c r="O127" s="17"/>
      <c r="P127" s="26">
        <f>SUM(N127:O127)</f>
        <v>0</v>
      </c>
      <c r="Q127" s="17"/>
      <c r="R127" s="26">
        <f>SUM(P127:Q127)</f>
        <v>0</v>
      </c>
      <c r="S127" s="17"/>
      <c r="T127" s="26">
        <f>SUM(R127:S127)</f>
        <v>0</v>
      </c>
    </row>
    <row r="128" spans="1:20" ht="15.75" customHeight="1" hidden="1">
      <c r="A128" s="509"/>
      <c r="B128" s="58">
        <v>85204</v>
      </c>
      <c r="C128" s="598" t="s">
        <v>104</v>
      </c>
      <c r="D128" s="599"/>
      <c r="E128" s="600"/>
      <c r="F128" s="20">
        <f>SUM(F129)</f>
        <v>49100</v>
      </c>
      <c r="G128" s="17"/>
      <c r="H128" s="21">
        <f>SUM(H129)</f>
        <v>49100</v>
      </c>
      <c r="I128" s="461"/>
      <c r="J128" s="21">
        <f>SUM(J129)</f>
        <v>49100</v>
      </c>
      <c r="K128" s="17"/>
      <c r="L128" s="21">
        <f>SUM(L129)</f>
        <v>49100</v>
      </c>
      <c r="M128" s="17"/>
      <c r="N128" s="21">
        <f>SUM(N129)</f>
        <v>49100</v>
      </c>
      <c r="O128" s="17"/>
      <c r="P128" s="21">
        <f>SUM(P129)</f>
        <v>49100</v>
      </c>
      <c r="Q128" s="17"/>
      <c r="R128" s="21">
        <f>SUM(R129)</f>
        <v>49100</v>
      </c>
      <c r="S128" s="17"/>
      <c r="T128" s="21">
        <f>SUM(T129)</f>
        <v>49100</v>
      </c>
    </row>
    <row r="129" spans="1:20" ht="15.75" customHeight="1" hidden="1">
      <c r="A129" s="509"/>
      <c r="B129" s="48"/>
      <c r="C129" s="583">
        <v>830</v>
      </c>
      <c r="D129" s="584"/>
      <c r="E129" s="307" t="s">
        <v>100</v>
      </c>
      <c r="F129" s="25">
        <v>49100</v>
      </c>
      <c r="G129" s="17"/>
      <c r="H129" s="26">
        <f>SUM(F129:G129)</f>
        <v>49100</v>
      </c>
      <c r="I129" s="461"/>
      <c r="J129" s="26">
        <f>SUM(H129:I129)</f>
        <v>49100</v>
      </c>
      <c r="K129" s="17"/>
      <c r="L129" s="26">
        <f>SUM(J129:K129)</f>
        <v>49100</v>
      </c>
      <c r="M129" s="17"/>
      <c r="N129" s="26">
        <f>SUM(L129:M129)</f>
        <v>49100</v>
      </c>
      <c r="O129" s="17"/>
      <c r="P129" s="26">
        <f>SUM(N129:O129)</f>
        <v>49100</v>
      </c>
      <c r="Q129" s="17"/>
      <c r="R129" s="26">
        <f>SUM(P129:Q129)</f>
        <v>49100</v>
      </c>
      <c r="S129" s="17"/>
      <c r="T129" s="26">
        <f>SUM(R129:S129)</f>
        <v>49100</v>
      </c>
    </row>
    <row r="130" spans="1:20" ht="18" customHeight="1">
      <c r="A130" s="509"/>
      <c r="B130" s="58">
        <v>85218</v>
      </c>
      <c r="C130" s="521" t="s">
        <v>105</v>
      </c>
      <c r="D130" s="522"/>
      <c r="E130" s="523"/>
      <c r="F130" s="20">
        <f>SUM(F131+F132+F133+F134)</f>
        <v>60500</v>
      </c>
      <c r="G130" s="20">
        <f>SUM(G131+G132+G133+G134)</f>
        <v>4670</v>
      </c>
      <c r="H130" s="81">
        <f>SUM(H131+H132+H133+H134)</f>
        <v>65170</v>
      </c>
      <c r="I130" s="461"/>
      <c r="J130" s="20">
        <f>SUM(J131+J132+J133+J134)</f>
        <v>65170</v>
      </c>
      <c r="K130" s="17"/>
      <c r="L130" s="20">
        <f>SUM(L131+L132+L133+L134)</f>
        <v>65170</v>
      </c>
      <c r="M130" s="17"/>
      <c r="N130" s="20">
        <f>SUM(N131+N132+N133+N134)</f>
        <v>65170</v>
      </c>
      <c r="O130" s="17"/>
      <c r="P130" s="20">
        <f>SUM(P131+P132+P133+P134)</f>
        <v>65170</v>
      </c>
      <c r="Q130" s="17"/>
      <c r="R130" s="20">
        <f>SUM(R131+R132+R133+R134)</f>
        <v>65170</v>
      </c>
      <c r="S130" s="17"/>
      <c r="T130" s="81">
        <f>SUM(T131+T132+T133+T134)</f>
        <v>65170</v>
      </c>
    </row>
    <row r="131" spans="1:20" ht="67.5" hidden="1">
      <c r="A131" s="509"/>
      <c r="B131" s="595"/>
      <c r="C131" s="585">
        <v>750</v>
      </c>
      <c r="D131" s="586"/>
      <c r="E131" s="480" t="s">
        <v>83</v>
      </c>
      <c r="F131" s="25">
        <v>35000</v>
      </c>
      <c r="G131" s="17"/>
      <c r="H131" s="26">
        <f>SUM(F131:G131)</f>
        <v>35000</v>
      </c>
      <c r="I131" s="461"/>
      <c r="J131" s="26">
        <f>SUM(H131:I131)</f>
        <v>35000</v>
      </c>
      <c r="K131" s="17"/>
      <c r="L131" s="26">
        <f>SUM(J131:K131)</f>
        <v>35000</v>
      </c>
      <c r="M131" s="17"/>
      <c r="N131" s="26">
        <f>SUM(L131:M131)</f>
        <v>35000</v>
      </c>
      <c r="O131" s="17"/>
      <c r="P131" s="26">
        <f>SUM(N131:O131)</f>
        <v>35000</v>
      </c>
      <c r="Q131" s="17"/>
      <c r="R131" s="26">
        <f>SUM(P131:Q131)</f>
        <v>35000</v>
      </c>
      <c r="S131" s="17"/>
      <c r="T131" s="26">
        <f>SUM(R131:S131)</f>
        <v>35000</v>
      </c>
    </row>
    <row r="132" spans="1:20" ht="18.75" customHeight="1">
      <c r="A132" s="509"/>
      <c r="B132" s="596"/>
      <c r="C132" s="577">
        <v>970</v>
      </c>
      <c r="D132" s="578"/>
      <c r="E132" s="42" t="s">
        <v>39</v>
      </c>
      <c r="F132" s="25">
        <v>0</v>
      </c>
      <c r="G132" s="17">
        <v>4670</v>
      </c>
      <c r="H132" s="26">
        <f>SUM(F132:G132)</f>
        <v>4670</v>
      </c>
      <c r="I132" s="461"/>
      <c r="J132" s="26">
        <f>SUM(H132:I132)</f>
        <v>4670</v>
      </c>
      <c r="K132" s="17"/>
      <c r="L132" s="26">
        <f>SUM(J132:K132)</f>
        <v>4670</v>
      </c>
      <c r="M132" s="17"/>
      <c r="N132" s="26">
        <f>SUM(L132:M132)</f>
        <v>4670</v>
      </c>
      <c r="O132" s="17"/>
      <c r="P132" s="26">
        <f>SUM(N132:O132)</f>
        <v>4670</v>
      </c>
      <c r="Q132" s="17"/>
      <c r="R132" s="26">
        <f>SUM(P132:Q132)</f>
        <v>4670</v>
      </c>
      <c r="S132" s="17"/>
      <c r="T132" s="26">
        <f>SUM(R132:S132)</f>
        <v>4670</v>
      </c>
    </row>
    <row r="133" spans="1:20" ht="57.75" customHeight="1" hidden="1">
      <c r="A133" s="509"/>
      <c r="B133" s="596"/>
      <c r="C133" s="577">
        <v>2110</v>
      </c>
      <c r="D133" s="578"/>
      <c r="E133" s="38" t="s">
        <v>164</v>
      </c>
      <c r="F133" s="25">
        <v>24250</v>
      </c>
      <c r="G133" s="17"/>
      <c r="H133" s="26">
        <f>SUM(F133:G133)</f>
        <v>24250</v>
      </c>
      <c r="I133" s="461"/>
      <c r="J133" s="26">
        <f>SUM(H133:I133)</f>
        <v>24250</v>
      </c>
      <c r="K133" s="17"/>
      <c r="L133" s="26">
        <f>SUM(J133:K133)</f>
        <v>24250</v>
      </c>
      <c r="M133" s="17"/>
      <c r="N133" s="26">
        <f>SUM(L133:M133)</f>
        <v>24250</v>
      </c>
      <c r="O133" s="17"/>
      <c r="P133" s="26">
        <f>SUM(N133:O133)</f>
        <v>24250</v>
      </c>
      <c r="Q133" s="17"/>
      <c r="R133" s="26">
        <f>SUM(P133:Q133)</f>
        <v>24250</v>
      </c>
      <c r="S133" s="17"/>
      <c r="T133" s="26">
        <f>SUM(R133:S133)</f>
        <v>24250</v>
      </c>
    </row>
    <row r="134" spans="1:20" ht="32.25" customHeight="1" hidden="1">
      <c r="A134" s="509"/>
      <c r="B134" s="597"/>
      <c r="C134" s="577">
        <v>2130</v>
      </c>
      <c r="D134" s="578"/>
      <c r="E134" s="55" t="s">
        <v>101</v>
      </c>
      <c r="F134" s="25">
        <v>1250</v>
      </c>
      <c r="G134" s="17"/>
      <c r="H134" s="26">
        <f>SUM(F134:G134)</f>
        <v>1250</v>
      </c>
      <c r="I134" s="461"/>
      <c r="J134" s="26">
        <f>SUM(H134:I134)</f>
        <v>1250</v>
      </c>
      <c r="K134" s="17"/>
      <c r="L134" s="26">
        <f>SUM(J134:K134)</f>
        <v>1250</v>
      </c>
      <c r="M134" s="17"/>
      <c r="N134" s="26">
        <f>SUM(L134:M134)</f>
        <v>1250</v>
      </c>
      <c r="O134" s="17"/>
      <c r="P134" s="26">
        <f>SUM(N134:O134)</f>
        <v>1250</v>
      </c>
      <c r="Q134" s="17"/>
      <c r="R134" s="26">
        <f>SUM(P134:Q134)</f>
        <v>1250</v>
      </c>
      <c r="S134" s="17"/>
      <c r="T134" s="26">
        <f>SUM(R134:S134)</f>
        <v>1250</v>
      </c>
    </row>
    <row r="135" spans="1:20" ht="25.5" customHeight="1" hidden="1">
      <c r="A135" s="509"/>
      <c r="B135" s="58">
        <v>85220</v>
      </c>
      <c r="C135" s="579" t="s">
        <v>163</v>
      </c>
      <c r="D135" s="580"/>
      <c r="E135" s="581"/>
      <c r="F135" s="20">
        <f>SUM(F136)</f>
        <v>13900</v>
      </c>
      <c r="G135" s="17"/>
      <c r="H135" s="21">
        <f>SUM(H136)</f>
        <v>13900</v>
      </c>
      <c r="I135" s="461"/>
      <c r="J135" s="21">
        <f>SUM(J136)</f>
        <v>13900</v>
      </c>
      <c r="K135" s="17"/>
      <c r="L135" s="21">
        <f>SUM(L136)</f>
        <v>13900</v>
      </c>
      <c r="M135" s="17"/>
      <c r="N135" s="21">
        <f>SUM(N136)</f>
        <v>13900</v>
      </c>
      <c r="O135" s="17"/>
      <c r="P135" s="21">
        <f>SUM(P136)</f>
        <v>13900</v>
      </c>
      <c r="Q135" s="17"/>
      <c r="R135" s="21">
        <f>SUM(R136)</f>
        <v>13900</v>
      </c>
      <c r="S135" s="17"/>
      <c r="T135" s="21">
        <f>SUM(T136)</f>
        <v>13900</v>
      </c>
    </row>
    <row r="136" spans="1:20" ht="33.75" customHeight="1" hidden="1">
      <c r="A136" s="509"/>
      <c r="B136" s="48"/>
      <c r="C136" s="577">
        <v>2130</v>
      </c>
      <c r="D136" s="578"/>
      <c r="E136" s="55" t="s">
        <v>101</v>
      </c>
      <c r="F136" s="25">
        <v>13900</v>
      </c>
      <c r="G136" s="17"/>
      <c r="H136" s="26">
        <f>SUM(F136:G136)</f>
        <v>13900</v>
      </c>
      <c r="I136" s="461"/>
      <c r="J136" s="26">
        <f>SUM(H136:I136)</f>
        <v>13900</v>
      </c>
      <c r="K136" s="17"/>
      <c r="L136" s="26">
        <f>SUM(J136:K136)</f>
        <v>13900</v>
      </c>
      <c r="M136" s="17"/>
      <c r="N136" s="26">
        <f>SUM(L136:M136)</f>
        <v>13900</v>
      </c>
      <c r="O136" s="17"/>
      <c r="P136" s="26">
        <f>SUM(N136:O136)</f>
        <v>13900</v>
      </c>
      <c r="Q136" s="17"/>
      <c r="R136" s="26">
        <f>SUM(P136:Q136)</f>
        <v>13900</v>
      </c>
      <c r="S136" s="17"/>
      <c r="T136" s="26">
        <f>SUM(R136:S136)</f>
        <v>13900</v>
      </c>
    </row>
    <row r="137" spans="1:20" ht="18" customHeight="1">
      <c r="A137" s="509"/>
      <c r="B137" s="58">
        <v>85226</v>
      </c>
      <c r="C137" s="579" t="s">
        <v>162</v>
      </c>
      <c r="D137" s="580"/>
      <c r="E137" s="581"/>
      <c r="F137" s="20">
        <f>SUM(F138:F139)</f>
        <v>8000</v>
      </c>
      <c r="G137" s="20">
        <f>SUM(G138:G139)</f>
        <v>-8000</v>
      </c>
      <c r="H137" s="81">
        <f>SUM(H138:H139)</f>
        <v>0</v>
      </c>
      <c r="I137" s="461"/>
      <c r="J137" s="20">
        <f>SUM(J138:J139)</f>
        <v>0</v>
      </c>
      <c r="K137" s="17"/>
      <c r="L137" s="20">
        <f>SUM(L138:L139)</f>
        <v>0</v>
      </c>
      <c r="M137" s="17"/>
      <c r="N137" s="20">
        <f>SUM(N138:N139)</f>
        <v>0</v>
      </c>
      <c r="O137" s="17"/>
      <c r="P137" s="20">
        <f>SUM(P138:P139)</f>
        <v>0</v>
      </c>
      <c r="Q137" s="17"/>
      <c r="R137" s="20">
        <f>SUM(R138:R139)</f>
        <v>0</v>
      </c>
      <c r="S137" s="17"/>
      <c r="T137" s="20">
        <f>SUM(T138:T139)</f>
        <v>0</v>
      </c>
    </row>
    <row r="138" spans="1:20" ht="0.75" customHeight="1" hidden="1">
      <c r="A138" s="509"/>
      <c r="B138" s="510"/>
      <c r="C138" s="577">
        <v>970</v>
      </c>
      <c r="D138" s="578"/>
      <c r="E138" s="42" t="s">
        <v>39</v>
      </c>
      <c r="F138" s="25">
        <v>0</v>
      </c>
      <c r="G138" s="61"/>
      <c r="H138" s="26">
        <f>SUM(F138:G138)</f>
        <v>0</v>
      </c>
      <c r="I138" s="313"/>
      <c r="J138" s="26">
        <f>SUM(H138:I138)</f>
        <v>0</v>
      </c>
      <c r="K138" s="61"/>
      <c r="L138" s="26">
        <f>SUM(J138:K138)</f>
        <v>0</v>
      </c>
      <c r="M138" s="61"/>
      <c r="N138" s="26">
        <f>SUM(L138:M138)</f>
        <v>0</v>
      </c>
      <c r="O138" s="61"/>
      <c r="P138" s="26">
        <f>SUM(N138:O138)</f>
        <v>0</v>
      </c>
      <c r="Q138" s="61"/>
      <c r="R138" s="26">
        <f>SUM(P138:Q138)</f>
        <v>0</v>
      </c>
      <c r="S138" s="61"/>
      <c r="T138" s="26">
        <f>SUM(R138:S138)</f>
        <v>0</v>
      </c>
    </row>
    <row r="139" spans="1:20" ht="48" customHeight="1">
      <c r="A139" s="509"/>
      <c r="B139" s="511"/>
      <c r="C139" s="583">
        <v>2120</v>
      </c>
      <c r="D139" s="584"/>
      <c r="E139" s="24" t="s">
        <v>237</v>
      </c>
      <c r="F139" s="30">
        <v>8000</v>
      </c>
      <c r="G139" s="311">
        <v>-8000</v>
      </c>
      <c r="H139" s="312">
        <f>SUM(F139:G139)</f>
        <v>0</v>
      </c>
      <c r="I139" s="319"/>
      <c r="J139" s="312">
        <f>SUM(H139:I139)</f>
        <v>0</v>
      </c>
      <c r="K139" s="49"/>
      <c r="L139" s="312">
        <f>SUM(J139:K139)</f>
        <v>0</v>
      </c>
      <c r="M139" s="49"/>
      <c r="N139" s="312">
        <f>SUM(L139:M139)</f>
        <v>0</v>
      </c>
      <c r="O139" s="49"/>
      <c r="P139" s="312">
        <f>SUM(N139:O139)</f>
        <v>0</v>
      </c>
      <c r="Q139" s="49"/>
      <c r="R139" s="312">
        <f>SUM(P139:Q139)</f>
        <v>0</v>
      </c>
      <c r="S139" s="49"/>
      <c r="T139" s="312">
        <f>SUM(R139:S139)</f>
        <v>0</v>
      </c>
    </row>
    <row r="140" spans="1:20" ht="22.5" customHeight="1">
      <c r="A140" s="509"/>
      <c r="B140" s="58">
        <v>85295</v>
      </c>
      <c r="C140" s="582" t="s">
        <v>121</v>
      </c>
      <c r="D140" s="582"/>
      <c r="E140" s="582"/>
      <c r="F140" s="20">
        <f>SUM(F141)</f>
        <v>40000</v>
      </c>
      <c r="G140" s="20">
        <f>SUM(G141)</f>
        <v>28000</v>
      </c>
      <c r="H140" s="21">
        <f>SUM(H141)</f>
        <v>68000</v>
      </c>
      <c r="I140" s="461"/>
      <c r="J140" s="21">
        <f>SUM(J141)</f>
        <v>68000</v>
      </c>
      <c r="K140" s="17"/>
      <c r="L140" s="21">
        <f>SUM(L141)</f>
        <v>68000</v>
      </c>
      <c r="M140" s="17"/>
      <c r="N140" s="21">
        <f>SUM(N141)</f>
        <v>68000</v>
      </c>
      <c r="O140" s="17"/>
      <c r="P140" s="21">
        <f>SUM(P141)</f>
        <v>68000</v>
      </c>
      <c r="Q140" s="17"/>
      <c r="R140" s="21">
        <f>SUM(R141)</f>
        <v>68000</v>
      </c>
      <c r="S140" s="17"/>
      <c r="T140" s="21">
        <f>SUM(T141)</f>
        <v>68000</v>
      </c>
    </row>
    <row r="141" spans="1:20" ht="47.25" customHeight="1">
      <c r="A141" s="509"/>
      <c r="B141" s="53"/>
      <c r="C141" s="585">
        <v>2120</v>
      </c>
      <c r="D141" s="586"/>
      <c r="E141" s="39" t="s">
        <v>237</v>
      </c>
      <c r="F141" s="30">
        <v>40000</v>
      </c>
      <c r="G141" s="311">
        <v>28000</v>
      </c>
      <c r="H141" s="312">
        <f>SUM(F141:G141)</f>
        <v>68000</v>
      </c>
      <c r="I141" s="319"/>
      <c r="J141" s="312">
        <f>SUM(H141:I141)</f>
        <v>68000</v>
      </c>
      <c r="K141" s="49"/>
      <c r="L141" s="312">
        <f>SUM(J141:K141)</f>
        <v>68000</v>
      </c>
      <c r="M141" s="49"/>
      <c r="N141" s="312">
        <f>SUM(L141:M141)</f>
        <v>68000</v>
      </c>
      <c r="O141" s="49"/>
      <c r="P141" s="312">
        <f>SUM(N141:O141)</f>
        <v>68000</v>
      </c>
      <c r="Q141" s="49"/>
      <c r="R141" s="312">
        <f>SUM(P141:Q141)</f>
        <v>68000</v>
      </c>
      <c r="S141" s="49"/>
      <c r="T141" s="312">
        <f>SUM(R141:S141)</f>
        <v>68000</v>
      </c>
    </row>
    <row r="142" spans="1:20" ht="21" customHeight="1">
      <c r="A142" s="15">
        <v>853</v>
      </c>
      <c r="B142" s="603" t="s">
        <v>106</v>
      </c>
      <c r="C142" s="604"/>
      <c r="D142" s="604"/>
      <c r="E142" s="605"/>
      <c r="F142" s="31">
        <f>SUM(F143+F145+F147)</f>
        <v>143900</v>
      </c>
      <c r="G142" s="31">
        <f>SUM(G143+G145+G147)</f>
        <v>4695</v>
      </c>
      <c r="H142" s="111">
        <f>SUM(H143+H145+H147)</f>
        <v>148595</v>
      </c>
      <c r="I142" s="461"/>
      <c r="J142" s="31">
        <f>SUM(J143+J145+J147)</f>
        <v>148595</v>
      </c>
      <c r="K142" s="17"/>
      <c r="L142" s="31">
        <f>SUM(L143+L145+L147)</f>
        <v>148595</v>
      </c>
      <c r="M142" s="17"/>
      <c r="N142" s="31">
        <f>SUM(N143+N145+N147)</f>
        <v>148595</v>
      </c>
      <c r="O142" s="17"/>
      <c r="P142" s="31">
        <f>SUM(P143+P145+P147)</f>
        <v>148595</v>
      </c>
      <c r="Q142" s="17"/>
      <c r="R142" s="31">
        <f>SUM(R143+R145+R147)</f>
        <v>148595</v>
      </c>
      <c r="S142" s="17"/>
      <c r="T142" s="111">
        <f>SUM(T143+T145+T147)</f>
        <v>148595</v>
      </c>
    </row>
    <row r="143" spans="1:20" ht="22.5" customHeight="1">
      <c r="A143" s="593"/>
      <c r="B143" s="58">
        <v>85311</v>
      </c>
      <c r="C143" s="587" t="s">
        <v>107</v>
      </c>
      <c r="D143" s="588"/>
      <c r="E143" s="589"/>
      <c r="F143" s="20">
        <f>SUM(F144)</f>
        <v>0</v>
      </c>
      <c r="G143" s="20">
        <f>SUM(G144)</f>
        <v>4695</v>
      </c>
      <c r="H143" s="21">
        <f>SUM(H144)</f>
        <v>4695</v>
      </c>
      <c r="I143" s="461"/>
      <c r="J143" s="21">
        <f>SUM(J144)</f>
        <v>4695</v>
      </c>
      <c r="K143" s="17"/>
      <c r="L143" s="21">
        <f>SUM(L144)</f>
        <v>4695</v>
      </c>
      <c r="M143" s="17"/>
      <c r="N143" s="21">
        <f>SUM(N144)</f>
        <v>4695</v>
      </c>
      <c r="O143" s="17"/>
      <c r="P143" s="21">
        <f>SUM(P144)</f>
        <v>4695</v>
      </c>
      <c r="Q143" s="17"/>
      <c r="R143" s="21">
        <f>SUM(R144)</f>
        <v>4695</v>
      </c>
      <c r="S143" s="17"/>
      <c r="T143" s="21">
        <f>SUM(T144)</f>
        <v>4695</v>
      </c>
    </row>
    <row r="144" spans="1:20" ht="22.5" customHeight="1">
      <c r="A144" s="594"/>
      <c r="B144" s="48"/>
      <c r="C144" s="577">
        <v>830</v>
      </c>
      <c r="D144" s="578"/>
      <c r="E144" s="55" t="s">
        <v>100</v>
      </c>
      <c r="F144" s="25">
        <v>0</v>
      </c>
      <c r="G144" s="17">
        <v>4695</v>
      </c>
      <c r="H144" s="26">
        <f>SUM(F144:G144)</f>
        <v>4695</v>
      </c>
      <c r="I144" s="461"/>
      <c r="J144" s="26">
        <f>SUM(H144:I144)</f>
        <v>4695</v>
      </c>
      <c r="K144" s="17"/>
      <c r="L144" s="26">
        <f>SUM(J144:K144)</f>
        <v>4695</v>
      </c>
      <c r="M144" s="17"/>
      <c r="N144" s="26">
        <f>SUM(L144:M144)</f>
        <v>4695</v>
      </c>
      <c r="O144" s="17"/>
      <c r="P144" s="26">
        <f>SUM(N144:O144)</f>
        <v>4695</v>
      </c>
      <c r="Q144" s="17"/>
      <c r="R144" s="26">
        <f>SUM(P144:Q144)</f>
        <v>4695</v>
      </c>
      <c r="S144" s="17"/>
      <c r="T144" s="26">
        <f>SUM(R144:S144)</f>
        <v>4695</v>
      </c>
    </row>
    <row r="145" spans="1:20" ht="23.25" customHeight="1" hidden="1">
      <c r="A145" s="594"/>
      <c r="B145" s="58">
        <v>85324</v>
      </c>
      <c r="C145" s="579" t="s">
        <v>108</v>
      </c>
      <c r="D145" s="580"/>
      <c r="E145" s="581"/>
      <c r="F145" s="20">
        <f>SUM(F146)</f>
        <v>10000</v>
      </c>
      <c r="G145" s="17"/>
      <c r="H145" s="21">
        <f>SUM(H146)</f>
        <v>10000</v>
      </c>
      <c r="I145" s="461"/>
      <c r="J145" s="21">
        <f>SUM(J146)</f>
        <v>10000</v>
      </c>
      <c r="K145" s="17"/>
      <c r="L145" s="21">
        <f>SUM(L146)</f>
        <v>10000</v>
      </c>
      <c r="M145" s="17"/>
      <c r="N145" s="21">
        <f>SUM(N146)</f>
        <v>10000</v>
      </c>
      <c r="O145" s="17"/>
      <c r="P145" s="21">
        <f>SUM(P146)</f>
        <v>10000</v>
      </c>
      <c r="Q145" s="17"/>
      <c r="R145" s="21">
        <f>SUM(R146)</f>
        <v>10000</v>
      </c>
      <c r="S145" s="17"/>
      <c r="T145" s="21">
        <f>SUM(T146)</f>
        <v>10000</v>
      </c>
    </row>
    <row r="146" spans="1:20" ht="21" customHeight="1" hidden="1">
      <c r="A146" s="594"/>
      <c r="B146" s="48"/>
      <c r="C146" s="577">
        <v>970</v>
      </c>
      <c r="D146" s="578"/>
      <c r="E146" s="42" t="s">
        <v>39</v>
      </c>
      <c r="F146" s="25">
        <v>10000</v>
      </c>
      <c r="G146" s="17"/>
      <c r="H146" s="26">
        <f>SUM(F146:G146)</f>
        <v>10000</v>
      </c>
      <c r="I146" s="461"/>
      <c r="J146" s="26">
        <f>SUM(H146:I146)</f>
        <v>10000</v>
      </c>
      <c r="K146" s="17"/>
      <c r="L146" s="26">
        <f>SUM(J146:K146)</f>
        <v>10000</v>
      </c>
      <c r="M146" s="17"/>
      <c r="N146" s="26">
        <f>SUM(L146:M146)</f>
        <v>10000</v>
      </c>
      <c r="O146" s="17"/>
      <c r="P146" s="26">
        <f>SUM(N146:O146)</f>
        <v>10000</v>
      </c>
      <c r="Q146" s="17"/>
      <c r="R146" s="26">
        <f>SUM(P146:Q146)</f>
        <v>10000</v>
      </c>
      <c r="S146" s="17"/>
      <c r="T146" s="26">
        <f>SUM(R146:S146)</f>
        <v>10000</v>
      </c>
    </row>
    <row r="147" spans="1:20" ht="17.25" customHeight="1" hidden="1">
      <c r="A147" s="594"/>
      <c r="B147" s="58">
        <v>85333</v>
      </c>
      <c r="C147" s="579" t="s">
        <v>109</v>
      </c>
      <c r="D147" s="580"/>
      <c r="E147" s="581"/>
      <c r="F147" s="20">
        <f>SUM(F148+F149)</f>
        <v>133900</v>
      </c>
      <c r="G147" s="17"/>
      <c r="H147" s="81">
        <f>SUM(H148+H149)</f>
        <v>133900</v>
      </c>
      <c r="I147" s="461"/>
      <c r="J147" s="20">
        <f>SUM(J148+J149)</f>
        <v>133900</v>
      </c>
      <c r="K147" s="17"/>
      <c r="L147" s="20">
        <f>SUM(L148+L149)</f>
        <v>133900</v>
      </c>
      <c r="M147" s="17"/>
      <c r="N147" s="20">
        <f>SUM(N148+N149)</f>
        <v>133900</v>
      </c>
      <c r="O147" s="17"/>
      <c r="P147" s="20">
        <f>SUM(P148+P149)</f>
        <v>133900</v>
      </c>
      <c r="Q147" s="17"/>
      <c r="R147" s="20">
        <f>SUM(R148+R149)</f>
        <v>133900</v>
      </c>
      <c r="S147" s="17"/>
      <c r="T147" s="81">
        <f>SUM(T148+T149)</f>
        <v>133900</v>
      </c>
    </row>
    <row r="148" spans="1:20" ht="21.75" customHeight="1" hidden="1">
      <c r="A148" s="594"/>
      <c r="B148" s="595"/>
      <c r="C148" s="577">
        <v>920</v>
      </c>
      <c r="D148" s="578"/>
      <c r="E148" s="55" t="s">
        <v>61</v>
      </c>
      <c r="F148" s="25">
        <v>0</v>
      </c>
      <c r="G148" s="17"/>
      <c r="H148" s="26">
        <f>SUM(F148:G148)</f>
        <v>0</v>
      </c>
      <c r="I148" s="461"/>
      <c r="J148" s="26">
        <f>SUM(H148:I148)</f>
        <v>0</v>
      </c>
      <c r="K148" s="17"/>
      <c r="L148" s="26">
        <f>SUM(J148:K148)</f>
        <v>0</v>
      </c>
      <c r="M148" s="17"/>
      <c r="N148" s="26">
        <f>SUM(L148:M148)</f>
        <v>0</v>
      </c>
      <c r="O148" s="17"/>
      <c r="P148" s="26">
        <f>SUM(N148:O148)</f>
        <v>0</v>
      </c>
      <c r="Q148" s="17"/>
      <c r="R148" s="26">
        <f>SUM(P148:Q148)</f>
        <v>0</v>
      </c>
      <c r="S148" s="17"/>
      <c r="T148" s="26">
        <f>SUM(R148:S148)</f>
        <v>0</v>
      </c>
    </row>
    <row r="149" spans="1:20" ht="32.25" customHeight="1" hidden="1">
      <c r="A149" s="524"/>
      <c r="B149" s="597"/>
      <c r="C149" s="577">
        <v>2440</v>
      </c>
      <c r="D149" s="578"/>
      <c r="E149" s="55" t="s">
        <v>110</v>
      </c>
      <c r="F149" s="25">
        <v>133900</v>
      </c>
      <c r="G149" s="17"/>
      <c r="H149" s="26">
        <f>SUM(F149:G149)</f>
        <v>133900</v>
      </c>
      <c r="I149" s="461"/>
      <c r="J149" s="26">
        <f>SUM(H149:I149)</f>
        <v>133900</v>
      </c>
      <c r="K149" s="17"/>
      <c r="L149" s="26">
        <f>SUM(J149:K149)</f>
        <v>133900</v>
      </c>
      <c r="M149" s="17"/>
      <c r="N149" s="26">
        <f>SUM(L149:M149)</f>
        <v>133900</v>
      </c>
      <c r="O149" s="17"/>
      <c r="P149" s="26">
        <f>SUM(N149:O149)</f>
        <v>133900</v>
      </c>
      <c r="Q149" s="17"/>
      <c r="R149" s="26">
        <f>SUM(P149:Q149)</f>
        <v>133900</v>
      </c>
      <c r="S149" s="17"/>
      <c r="T149" s="26">
        <f>SUM(R149:S149)</f>
        <v>133900</v>
      </c>
    </row>
    <row r="150" spans="1:20" ht="32.25" customHeight="1" hidden="1">
      <c r="A150" s="15">
        <v>854</v>
      </c>
      <c r="B150" s="516" t="s">
        <v>111</v>
      </c>
      <c r="C150" s="517"/>
      <c r="D150" s="517"/>
      <c r="E150" s="518"/>
      <c r="F150" s="31">
        <f>SUM(F151+F155)</f>
        <v>188244</v>
      </c>
      <c r="G150" s="17"/>
      <c r="H150" s="111">
        <f>SUM(H151+H155)</f>
        <v>188244</v>
      </c>
      <c r="I150" s="461"/>
      <c r="J150" s="31">
        <f>SUM(J151+J155)</f>
        <v>188244</v>
      </c>
      <c r="K150" s="17"/>
      <c r="L150" s="31">
        <f>SUM(L151+L155)</f>
        <v>188244</v>
      </c>
      <c r="M150" s="17"/>
      <c r="N150" s="31">
        <f>SUM(N151+N155)</f>
        <v>188244</v>
      </c>
      <c r="O150" s="17"/>
      <c r="P150" s="31">
        <f>SUM(P151+P155)</f>
        <v>188244</v>
      </c>
      <c r="Q150" s="17"/>
      <c r="R150" s="31">
        <f>SUM(R151+R155)</f>
        <v>188244</v>
      </c>
      <c r="S150" s="17"/>
      <c r="T150" s="111">
        <f>SUM(T151+T155)</f>
        <v>188244</v>
      </c>
    </row>
    <row r="151" spans="1:20" ht="29.25" customHeight="1" hidden="1">
      <c r="A151" s="593"/>
      <c r="B151" s="58">
        <v>85403</v>
      </c>
      <c r="C151" s="533" t="s">
        <v>112</v>
      </c>
      <c r="D151" s="534"/>
      <c r="E151" s="515"/>
      <c r="F151" s="20">
        <f>SUM(F152:F154)</f>
        <v>107146</v>
      </c>
      <c r="G151" s="17"/>
      <c r="H151" s="81">
        <f>SUM(H152:H154)</f>
        <v>107146</v>
      </c>
      <c r="I151" s="461"/>
      <c r="J151" s="20">
        <f>SUM(J152:J154)</f>
        <v>107146</v>
      </c>
      <c r="K151" s="17"/>
      <c r="L151" s="20">
        <f>SUM(L152:L154)</f>
        <v>107146</v>
      </c>
      <c r="M151" s="17"/>
      <c r="N151" s="20">
        <f>SUM(N152:N154)</f>
        <v>107146</v>
      </c>
      <c r="O151" s="17"/>
      <c r="P151" s="20">
        <f>SUM(P152:P154)</f>
        <v>107146</v>
      </c>
      <c r="Q151" s="17"/>
      <c r="R151" s="20">
        <f>SUM(R152:R154)</f>
        <v>107146</v>
      </c>
      <c r="S151" s="17"/>
      <c r="T151" s="20">
        <f>SUM(T152:T154)</f>
        <v>107146</v>
      </c>
    </row>
    <row r="152" spans="1:20" ht="67.5" customHeight="1" hidden="1">
      <c r="A152" s="594"/>
      <c r="B152" s="595"/>
      <c r="C152" s="577">
        <v>750</v>
      </c>
      <c r="D152" s="578"/>
      <c r="E152" s="307" t="s">
        <v>83</v>
      </c>
      <c r="F152" s="25">
        <v>3000</v>
      </c>
      <c r="G152" s="17"/>
      <c r="H152" s="26">
        <f>SUM(F152:G152)</f>
        <v>3000</v>
      </c>
      <c r="I152" s="461"/>
      <c r="J152" s="26">
        <f>SUM(H152:I152)</f>
        <v>3000</v>
      </c>
      <c r="K152" s="17"/>
      <c r="L152" s="26">
        <f>SUM(J152:K152)</f>
        <v>3000</v>
      </c>
      <c r="M152" s="17"/>
      <c r="N152" s="26">
        <f>SUM(L152:M152)</f>
        <v>3000</v>
      </c>
      <c r="O152" s="17"/>
      <c r="P152" s="26">
        <f>SUM(N152:O152)</f>
        <v>3000</v>
      </c>
      <c r="Q152" s="17"/>
      <c r="R152" s="26">
        <f>SUM(P152:Q152)</f>
        <v>3000</v>
      </c>
      <c r="S152" s="17"/>
      <c r="T152" s="26">
        <f>SUM(R152:S152)</f>
        <v>3000</v>
      </c>
    </row>
    <row r="153" spans="1:20" ht="48" customHeight="1" hidden="1">
      <c r="A153" s="594"/>
      <c r="B153" s="596"/>
      <c r="C153" s="577">
        <v>2440</v>
      </c>
      <c r="D153" s="578"/>
      <c r="E153" s="55" t="s">
        <v>110</v>
      </c>
      <c r="F153" s="25">
        <v>37478</v>
      </c>
      <c r="G153" s="17"/>
      <c r="H153" s="26">
        <f>SUM(F153:G153)</f>
        <v>37478</v>
      </c>
      <c r="I153" s="461"/>
      <c r="J153" s="26">
        <f>SUM(H153:I153)</f>
        <v>37478</v>
      </c>
      <c r="K153" s="17"/>
      <c r="L153" s="26">
        <f>SUM(J153:K153)</f>
        <v>37478</v>
      </c>
      <c r="M153" s="17"/>
      <c r="N153" s="26">
        <f>SUM(L153:M153)</f>
        <v>37478</v>
      </c>
      <c r="O153" s="17"/>
      <c r="P153" s="26">
        <f>SUM(N153:O153)</f>
        <v>37478</v>
      </c>
      <c r="Q153" s="17"/>
      <c r="R153" s="26">
        <f>SUM(P153:Q153)</f>
        <v>37478</v>
      </c>
      <c r="S153" s="17"/>
      <c r="T153" s="26">
        <f>SUM(R153:S153)</f>
        <v>37478</v>
      </c>
    </row>
    <row r="154" spans="1:20" ht="48.75" customHeight="1" hidden="1">
      <c r="A154" s="594"/>
      <c r="B154" s="597"/>
      <c r="C154" s="577">
        <v>6260</v>
      </c>
      <c r="D154" s="578"/>
      <c r="E154" s="55" t="s">
        <v>238</v>
      </c>
      <c r="F154" s="25">
        <v>66668</v>
      </c>
      <c r="G154" s="17"/>
      <c r="H154" s="26">
        <f>SUM(F154:G154)</f>
        <v>66668</v>
      </c>
      <c r="I154" s="461"/>
      <c r="J154" s="26">
        <f>SUM(H154:I154)</f>
        <v>66668</v>
      </c>
      <c r="K154" s="17"/>
      <c r="L154" s="26">
        <f>SUM(J154:K154)</f>
        <v>66668</v>
      </c>
      <c r="M154" s="17"/>
      <c r="N154" s="26">
        <f>SUM(L154:M154)</f>
        <v>66668</v>
      </c>
      <c r="O154" s="17"/>
      <c r="P154" s="26">
        <f>SUM(N154:O154)</f>
        <v>66668</v>
      </c>
      <c r="Q154" s="17"/>
      <c r="R154" s="26">
        <f>SUM(P154:Q154)</f>
        <v>66668</v>
      </c>
      <c r="S154" s="17"/>
      <c r="T154" s="26">
        <f>SUM(R154:S154)</f>
        <v>66668</v>
      </c>
    </row>
    <row r="155" spans="1:20" ht="19.5" customHeight="1" hidden="1">
      <c r="A155" s="594"/>
      <c r="B155" s="58">
        <v>85415</v>
      </c>
      <c r="C155" s="579" t="s">
        <v>113</v>
      </c>
      <c r="D155" s="580"/>
      <c r="E155" s="581"/>
      <c r="F155" s="20">
        <f>SUM(F156+F157+F158)</f>
        <v>81098</v>
      </c>
      <c r="G155" s="17"/>
      <c r="H155" s="81">
        <f>SUM(H156+H157+H158)</f>
        <v>81098</v>
      </c>
      <c r="I155" s="461"/>
      <c r="J155" s="20">
        <f>SUM(J156+J157+J158)</f>
        <v>81098</v>
      </c>
      <c r="K155" s="17"/>
      <c r="L155" s="20">
        <f>SUM(L156+L157+L158)</f>
        <v>81098</v>
      </c>
      <c r="M155" s="17"/>
      <c r="N155" s="20">
        <f>SUM(N156+N157+N158)</f>
        <v>81098</v>
      </c>
      <c r="O155" s="17"/>
      <c r="P155" s="20">
        <f>SUM(P156+P157+P158)</f>
        <v>81098</v>
      </c>
      <c r="Q155" s="17"/>
      <c r="R155" s="20">
        <f>SUM(R156+R157+R158)</f>
        <v>81098</v>
      </c>
      <c r="S155" s="17"/>
      <c r="T155" s="81">
        <f>SUM(T156+T157+T158)</f>
        <v>81098</v>
      </c>
    </row>
    <row r="156" spans="1:20" ht="36" customHeight="1" hidden="1">
      <c r="A156" s="594"/>
      <c r="B156" s="595"/>
      <c r="C156" s="577">
        <v>2130</v>
      </c>
      <c r="D156" s="578"/>
      <c r="E156" s="55" t="s">
        <v>101</v>
      </c>
      <c r="F156" s="25">
        <v>24800</v>
      </c>
      <c r="G156" s="17"/>
      <c r="H156" s="26">
        <f>SUM(F156:G156)</f>
        <v>24800</v>
      </c>
      <c r="I156" s="461"/>
      <c r="J156" s="26">
        <f>SUM(H156:I156)</f>
        <v>24800</v>
      </c>
      <c r="K156" s="17"/>
      <c r="L156" s="26">
        <f>SUM(J156:K156)</f>
        <v>24800</v>
      </c>
      <c r="M156" s="17"/>
      <c r="N156" s="26">
        <f>SUM(L156:M156)</f>
        <v>24800</v>
      </c>
      <c r="O156" s="17"/>
      <c r="P156" s="26">
        <f>SUM(N156:O156)</f>
        <v>24800</v>
      </c>
      <c r="Q156" s="17"/>
      <c r="R156" s="26">
        <f>SUM(P156:Q156)</f>
        <v>24800</v>
      </c>
      <c r="S156" s="17"/>
      <c r="T156" s="26">
        <f>SUM(R156:S156)</f>
        <v>24800</v>
      </c>
    </row>
    <row r="157" spans="1:20" ht="68.25" customHeight="1" hidden="1">
      <c r="A157" s="594"/>
      <c r="B157" s="596"/>
      <c r="C157" s="577">
        <v>2888</v>
      </c>
      <c r="D157" s="578"/>
      <c r="E157" s="55" t="s">
        <v>86</v>
      </c>
      <c r="F157" s="25">
        <v>38283</v>
      </c>
      <c r="G157" s="17"/>
      <c r="H157" s="26">
        <f>SUM(F157:G157)</f>
        <v>38283</v>
      </c>
      <c r="I157" s="461"/>
      <c r="J157" s="26">
        <f>SUM(H157:I157)</f>
        <v>38283</v>
      </c>
      <c r="K157" s="17"/>
      <c r="L157" s="26">
        <f>SUM(J157:K157)</f>
        <v>38283</v>
      </c>
      <c r="M157" s="17"/>
      <c r="N157" s="26">
        <f>SUM(L157:M157)</f>
        <v>38283</v>
      </c>
      <c r="O157" s="17"/>
      <c r="P157" s="26">
        <f>SUM(N157:O157)</f>
        <v>38283</v>
      </c>
      <c r="Q157" s="17"/>
      <c r="R157" s="26">
        <f>SUM(P157:Q157)</f>
        <v>38283</v>
      </c>
      <c r="S157" s="17"/>
      <c r="T157" s="26">
        <f>SUM(R157:S157)</f>
        <v>38283</v>
      </c>
    </row>
    <row r="158" spans="1:20" ht="69" customHeight="1" hidden="1">
      <c r="A158" s="594"/>
      <c r="B158" s="597"/>
      <c r="C158" s="577">
        <v>2889</v>
      </c>
      <c r="D158" s="578"/>
      <c r="E158" s="55" t="s">
        <v>86</v>
      </c>
      <c r="F158" s="25">
        <v>18015</v>
      </c>
      <c r="G158" s="17"/>
      <c r="H158" s="26">
        <f>SUM(F158:G158)</f>
        <v>18015</v>
      </c>
      <c r="I158" s="461"/>
      <c r="J158" s="26">
        <f>SUM(H158:I158)</f>
        <v>18015</v>
      </c>
      <c r="K158" s="17"/>
      <c r="L158" s="26">
        <f>SUM(J158:K158)</f>
        <v>18015</v>
      </c>
      <c r="M158" s="17"/>
      <c r="N158" s="26">
        <f>SUM(L158:M158)</f>
        <v>18015</v>
      </c>
      <c r="O158" s="17"/>
      <c r="P158" s="26">
        <f>SUM(N158:O158)</f>
        <v>18015</v>
      </c>
      <c r="Q158" s="17"/>
      <c r="R158" s="26">
        <f>SUM(P158:Q158)</f>
        <v>18015</v>
      </c>
      <c r="S158" s="17"/>
      <c r="T158" s="26">
        <f>SUM(R158:S158)</f>
        <v>18015</v>
      </c>
    </row>
    <row r="159" spans="1:20" ht="12" customHeight="1" hidden="1">
      <c r="A159" s="133">
        <v>921</v>
      </c>
      <c r="B159" s="452" t="s">
        <v>149</v>
      </c>
      <c r="C159" s="396"/>
      <c r="D159" s="396"/>
      <c r="E159" s="397"/>
      <c r="F159" s="366">
        <f>SUM(F160)</f>
        <v>200</v>
      </c>
      <c r="G159" s="61"/>
      <c r="H159" s="377">
        <f>SUM(H160)</f>
        <v>200</v>
      </c>
      <c r="I159" s="313"/>
      <c r="J159" s="455">
        <f>SUM(J160)</f>
        <v>200</v>
      </c>
      <c r="K159" s="61"/>
      <c r="L159" s="455">
        <f>SUM(L160)</f>
        <v>200</v>
      </c>
      <c r="M159" s="61"/>
      <c r="N159" s="455">
        <f>SUM(N160)</f>
        <v>200</v>
      </c>
      <c r="O159" s="61"/>
      <c r="P159" s="455">
        <f>SUM(P160)</f>
        <v>200</v>
      </c>
      <c r="Q159" s="61"/>
      <c r="R159" s="455">
        <f>SUM(R160)</f>
        <v>200</v>
      </c>
      <c r="S159" s="61"/>
      <c r="T159" s="376">
        <f>SUM(T160)</f>
        <v>200</v>
      </c>
    </row>
    <row r="160" spans="1:20" ht="12" customHeight="1" hidden="1">
      <c r="A160" s="82"/>
      <c r="B160" s="155">
        <v>92195</v>
      </c>
      <c r="C160" s="194" t="s">
        <v>121</v>
      </c>
      <c r="D160" s="194"/>
      <c r="E160" s="453"/>
      <c r="F160" s="363">
        <f>SUM(F161)</f>
        <v>200</v>
      </c>
      <c r="G160" s="61"/>
      <c r="H160" s="464">
        <f>SUM(H161)</f>
        <v>200</v>
      </c>
      <c r="I160" s="313"/>
      <c r="J160" s="456">
        <f>SUM(J161)</f>
        <v>200</v>
      </c>
      <c r="K160" s="61"/>
      <c r="L160" s="456">
        <f>SUM(L161)</f>
        <v>200</v>
      </c>
      <c r="M160" s="61"/>
      <c r="N160" s="456">
        <f>SUM(N161)</f>
        <v>200</v>
      </c>
      <c r="O160" s="61"/>
      <c r="P160" s="456">
        <f>SUM(P161)</f>
        <v>200</v>
      </c>
      <c r="Q160" s="61"/>
      <c r="R160" s="456">
        <f>SUM(R161)</f>
        <v>200</v>
      </c>
      <c r="S160" s="61"/>
      <c r="T160" s="454">
        <f>SUM(T161)</f>
        <v>200</v>
      </c>
    </row>
    <row r="161" spans="1:20" ht="21.75" customHeight="1" hidden="1">
      <c r="A161" s="82"/>
      <c r="B161" s="61"/>
      <c r="C161" s="577">
        <v>960</v>
      </c>
      <c r="D161" s="563"/>
      <c r="E161" s="51" t="s">
        <v>38</v>
      </c>
      <c r="F161" s="89">
        <v>200</v>
      </c>
      <c r="G161" s="61"/>
      <c r="H161" s="26">
        <f>SUM(F161:G161)</f>
        <v>200</v>
      </c>
      <c r="I161" s="313"/>
      <c r="J161" s="457">
        <f>SUM(H161:I161)</f>
        <v>200</v>
      </c>
      <c r="K161" s="61"/>
      <c r="L161" s="457">
        <f>SUM(J161:K161)</f>
        <v>200</v>
      </c>
      <c r="M161" s="61"/>
      <c r="N161" s="457">
        <f>SUM(L161:M161)</f>
        <v>200</v>
      </c>
      <c r="O161" s="61"/>
      <c r="P161" s="457">
        <f>SUM(N161:O161)</f>
        <v>200</v>
      </c>
      <c r="Q161" s="61"/>
      <c r="R161" s="457">
        <f>SUM(P161:Q161)</f>
        <v>200</v>
      </c>
      <c r="S161" s="61"/>
      <c r="T161" s="26">
        <f>SUM(R161:S161)</f>
        <v>200</v>
      </c>
    </row>
    <row r="162" spans="1:20" ht="2.25" customHeight="1" hidden="1">
      <c r="A162" s="82"/>
      <c r="B162" s="83"/>
      <c r="C162" s="83"/>
      <c r="D162" s="83"/>
      <c r="E162" s="83"/>
      <c r="F162" s="83"/>
      <c r="G162" s="83"/>
      <c r="H162" s="84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4"/>
    </row>
    <row r="163" spans="1:20" ht="12" customHeight="1" hidden="1">
      <c r="A163" s="82"/>
      <c r="B163" s="83"/>
      <c r="C163" s="83"/>
      <c r="D163" s="83"/>
      <c r="E163" s="83"/>
      <c r="F163" s="83"/>
      <c r="G163" s="83"/>
      <c r="H163" s="84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4"/>
    </row>
    <row r="164" spans="1:20" s="310" customFormat="1" ht="12" customHeight="1" hidden="1">
      <c r="A164" s="82"/>
      <c r="B164" s="83"/>
      <c r="C164" s="83"/>
      <c r="D164" s="83"/>
      <c r="E164" s="83"/>
      <c r="F164" s="83"/>
      <c r="G164" s="83"/>
      <c r="H164" s="84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4"/>
    </row>
    <row r="165" spans="1:20" ht="12" customHeight="1" hidden="1">
      <c r="A165" s="82"/>
      <c r="B165" s="83"/>
      <c r="C165" s="83"/>
      <c r="D165" s="83"/>
      <c r="E165" s="83"/>
      <c r="F165" s="83"/>
      <c r="G165" s="83"/>
      <c r="H165" s="84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4"/>
    </row>
    <row r="166" spans="1:20" ht="12" customHeight="1" hidden="1">
      <c r="A166" s="82"/>
      <c r="B166" s="83"/>
      <c r="C166" s="83"/>
      <c r="D166" s="83"/>
      <c r="E166" s="83"/>
      <c r="F166" s="83"/>
      <c r="G166" s="83"/>
      <c r="H166" s="84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4"/>
    </row>
    <row r="167" spans="1:20" ht="12" customHeight="1" hidden="1">
      <c r="A167" s="82"/>
      <c r="B167" s="83"/>
      <c r="C167" s="83"/>
      <c r="D167" s="83"/>
      <c r="E167" s="83"/>
      <c r="F167" s="83"/>
      <c r="G167" s="83"/>
      <c r="H167" s="84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4"/>
    </row>
    <row r="168" spans="1:20" ht="12" customHeight="1" hidden="1">
      <c r="A168" s="82"/>
      <c r="B168" s="83"/>
      <c r="C168" s="83"/>
      <c r="D168" s="83"/>
      <c r="E168" s="83"/>
      <c r="F168" s="83"/>
      <c r="G168" s="83"/>
      <c r="H168" s="84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4"/>
    </row>
    <row r="169" spans="1:20" ht="24" customHeight="1" thickBot="1">
      <c r="A169" s="590" t="s">
        <v>87</v>
      </c>
      <c r="B169" s="591"/>
      <c r="C169" s="591"/>
      <c r="D169" s="591"/>
      <c r="E169" s="592"/>
      <c r="F169" s="309">
        <f>SUM(F8,F12,F18,F36,F41,F60,F77,F82,F86,F95,F102,F106,F115,F142,F150,F159)</f>
        <v>30256846</v>
      </c>
      <c r="G169" s="309">
        <f>SUM(G8,G12,G18,G36,G41,G60,G77,G82,G86,G95,G102,G106,G115,G142,G150,G159)</f>
        <v>1023066</v>
      </c>
      <c r="H169" s="465">
        <f>SUM(H8,H12,H18,H36,H41,H60,H77,H82,H86,H95,H102,H106,H115,H142,H150,H159)</f>
        <v>31279912</v>
      </c>
      <c r="I169" s="463" t="s">
        <v>88</v>
      </c>
      <c r="J169" s="309">
        <f>SUM(J8,J12,J18,J36,J41,J60,J77,J82,J86,J95,J102,J106,J115,J142,J150,J159)</f>
        <v>31279912</v>
      </c>
      <c r="K169" s="308" t="s">
        <v>88</v>
      </c>
      <c r="L169" s="309">
        <f>SUM(L8,L12,L18,L36,L41,L60,L77,L82,L86,L95,L102,L106,L115,L142,L150,L159)</f>
        <v>31279912</v>
      </c>
      <c r="M169" s="308" t="s">
        <v>88</v>
      </c>
      <c r="N169" s="309">
        <f>SUM(N8,N12,N18,N36,N41,N60,N77,N82,N86,N95,N102,N106,N115,N142,N150,N159)</f>
        <v>31279912</v>
      </c>
      <c r="O169" s="308" t="s">
        <v>88</v>
      </c>
      <c r="P169" s="309">
        <f>SUM(P8,P12,P18,P36,P41,P60,P77,P82,P86,P95,P102,P106,P115,P142,P150,P159)</f>
        <v>31279912</v>
      </c>
      <c r="Q169" s="308" t="s">
        <v>88</v>
      </c>
      <c r="R169" s="309">
        <f>SUM(R8,R12,R18,R36,R41,R60,R77,R82,R86,R95,R102,R106,R115,R142,R150,R159)</f>
        <v>31279912</v>
      </c>
      <c r="S169" s="308" t="s">
        <v>88</v>
      </c>
      <c r="T169" s="309">
        <f>SUM(T8,T12,T18,T36,T41,T60,T77,T82,T86,T95,T102,T106,T115,T142,T150,T159)</f>
        <v>31279912</v>
      </c>
    </row>
    <row r="170" ht="18.75" customHeight="1">
      <c r="E170" s="80" t="s">
        <v>89</v>
      </c>
    </row>
    <row r="171" spans="1:20" ht="25.5" customHeight="1" thickBot="1">
      <c r="A171" s="59"/>
      <c r="B171" s="60"/>
      <c r="C171" s="60"/>
      <c r="D171" s="60"/>
      <c r="E171" s="62" t="s">
        <v>10</v>
      </c>
      <c r="F171" s="315">
        <f>SUM(F172:F176)</f>
        <v>26041212</v>
      </c>
      <c r="G171" s="315">
        <f>SUM(G172:G176)</f>
        <v>854125</v>
      </c>
      <c r="H171" s="70">
        <f>SUM(H172:H176)</f>
        <v>26895337</v>
      </c>
      <c r="I171" s="61"/>
      <c r="J171" s="70">
        <f>SUM(J172:J176)</f>
        <v>26895337</v>
      </c>
      <c r="K171" s="61"/>
      <c r="L171" s="70">
        <f>SUM(L172:L176)</f>
        <v>26895337</v>
      </c>
      <c r="M171" s="61"/>
      <c r="N171" s="70">
        <f>SUM(N172:N176)</f>
        <v>26895337</v>
      </c>
      <c r="O171" s="61"/>
      <c r="P171" s="70">
        <f>SUM(P172:P176)</f>
        <v>26895337</v>
      </c>
      <c r="Q171" s="61"/>
      <c r="R171" s="70">
        <f>SUM(R172:R176)</f>
        <v>26895337</v>
      </c>
      <c r="S171" s="61"/>
      <c r="T171" s="63">
        <f>SUM(T172:T176)</f>
        <v>26895337</v>
      </c>
    </row>
    <row r="172" spans="1:20" ht="12.75">
      <c r="A172" s="59"/>
      <c r="B172" s="60"/>
      <c r="C172" s="60"/>
      <c r="D172" s="60"/>
      <c r="E172" s="64" t="s">
        <v>11</v>
      </c>
      <c r="F172" s="314">
        <f aca="true" t="shared" si="21" ref="F172:T172">SUM(F94,F90,F88)</f>
        <v>8913696</v>
      </c>
      <c r="G172" s="65">
        <f t="shared" si="21"/>
        <v>0</v>
      </c>
      <c r="H172" s="65">
        <f t="shared" si="21"/>
        <v>8913696</v>
      </c>
      <c r="I172" s="65">
        <f t="shared" si="21"/>
        <v>0</v>
      </c>
      <c r="J172" s="65">
        <f t="shared" si="21"/>
        <v>8913696</v>
      </c>
      <c r="K172" s="65">
        <f t="shared" si="21"/>
        <v>0</v>
      </c>
      <c r="L172" s="65">
        <f t="shared" si="21"/>
        <v>8913696</v>
      </c>
      <c r="M172" s="65">
        <f t="shared" si="21"/>
        <v>0</v>
      </c>
      <c r="N172" s="65">
        <f t="shared" si="21"/>
        <v>8913696</v>
      </c>
      <c r="O172" s="65">
        <f t="shared" si="21"/>
        <v>0</v>
      </c>
      <c r="P172" s="65">
        <f t="shared" si="21"/>
        <v>8913696</v>
      </c>
      <c r="Q172" s="65">
        <f t="shared" si="21"/>
        <v>0</v>
      </c>
      <c r="R172" s="65">
        <f t="shared" si="21"/>
        <v>8913696</v>
      </c>
      <c r="S172" s="65">
        <f t="shared" si="21"/>
        <v>0</v>
      </c>
      <c r="T172" s="65">
        <f t="shared" si="21"/>
        <v>8913696</v>
      </c>
    </row>
    <row r="173" spans="1:20" ht="12.75">
      <c r="A173" s="59"/>
      <c r="B173" s="60"/>
      <c r="C173" s="60"/>
      <c r="D173" s="60"/>
      <c r="E173" s="64" t="s">
        <v>12</v>
      </c>
      <c r="F173" s="65">
        <f aca="true" t="shared" si="22" ref="F173:T173">SUM(F10,F40,F43,F49,F57,F62,F74,F81,F114,F126,F133)</f>
        <v>3457807</v>
      </c>
      <c r="G173" s="65">
        <f t="shared" si="22"/>
        <v>0</v>
      </c>
      <c r="H173" s="65">
        <f t="shared" si="22"/>
        <v>3457807</v>
      </c>
      <c r="I173" s="65">
        <f t="shared" si="22"/>
        <v>0</v>
      </c>
      <c r="J173" s="65">
        <f t="shared" si="22"/>
        <v>3457807</v>
      </c>
      <c r="K173" s="65">
        <f t="shared" si="22"/>
        <v>0</v>
      </c>
      <c r="L173" s="65">
        <f t="shared" si="22"/>
        <v>3457807</v>
      </c>
      <c r="M173" s="65">
        <f t="shared" si="22"/>
        <v>0</v>
      </c>
      <c r="N173" s="65">
        <f t="shared" si="22"/>
        <v>3457807</v>
      </c>
      <c r="O173" s="65">
        <f t="shared" si="22"/>
        <v>0</v>
      </c>
      <c r="P173" s="65">
        <f t="shared" si="22"/>
        <v>3457807</v>
      </c>
      <c r="Q173" s="65">
        <f t="shared" si="22"/>
        <v>0</v>
      </c>
      <c r="R173" s="65">
        <f t="shared" si="22"/>
        <v>3457807</v>
      </c>
      <c r="S173" s="65">
        <f t="shared" si="22"/>
        <v>0</v>
      </c>
      <c r="T173" s="65">
        <f t="shared" si="22"/>
        <v>3457807</v>
      </c>
    </row>
    <row r="174" spans="1:20" ht="12.75">
      <c r="A174" s="59"/>
      <c r="B174" s="60"/>
      <c r="C174" s="60"/>
      <c r="D174" s="60"/>
      <c r="E174" s="64" t="s">
        <v>13</v>
      </c>
      <c r="F174" s="65">
        <f aca="true" t="shared" si="23" ref="F174:T174">SUM(F156,F149,F136,F134,F123,F122,F14)</f>
        <v>8518958</v>
      </c>
      <c r="G174" s="65">
        <f t="shared" si="23"/>
        <v>6067</v>
      </c>
      <c r="H174" s="65">
        <f t="shared" si="23"/>
        <v>8525025</v>
      </c>
      <c r="I174" s="65">
        <f t="shared" si="23"/>
        <v>0</v>
      </c>
      <c r="J174" s="65">
        <f t="shared" si="23"/>
        <v>8525025</v>
      </c>
      <c r="K174" s="65">
        <f t="shared" si="23"/>
        <v>0</v>
      </c>
      <c r="L174" s="65">
        <f t="shared" si="23"/>
        <v>8525025</v>
      </c>
      <c r="M174" s="65">
        <f t="shared" si="23"/>
        <v>0</v>
      </c>
      <c r="N174" s="65">
        <f t="shared" si="23"/>
        <v>8525025</v>
      </c>
      <c r="O174" s="65">
        <f t="shared" si="23"/>
        <v>0</v>
      </c>
      <c r="P174" s="65">
        <f t="shared" si="23"/>
        <v>8525025</v>
      </c>
      <c r="Q174" s="65">
        <f t="shared" si="23"/>
        <v>0</v>
      </c>
      <c r="R174" s="65">
        <f t="shared" si="23"/>
        <v>8525025</v>
      </c>
      <c r="S174" s="65">
        <f t="shared" si="23"/>
        <v>0</v>
      </c>
      <c r="T174" s="65">
        <f t="shared" si="23"/>
        <v>8525025</v>
      </c>
    </row>
    <row r="175" spans="1:20" ht="22.5" customHeight="1">
      <c r="A175" s="59"/>
      <c r="B175" s="60"/>
      <c r="C175" s="519" t="s">
        <v>14</v>
      </c>
      <c r="D175" s="519"/>
      <c r="E175" s="520"/>
      <c r="F175" s="65">
        <f aca="true" t="shared" si="24" ref="F175:T175">SUM(F110,F27,F112,F127)</f>
        <v>357000</v>
      </c>
      <c r="G175" s="65">
        <f t="shared" si="24"/>
        <v>-65000</v>
      </c>
      <c r="H175" s="65">
        <f t="shared" si="24"/>
        <v>292000</v>
      </c>
      <c r="I175" s="65">
        <f t="shared" si="24"/>
        <v>0</v>
      </c>
      <c r="J175" s="65">
        <f t="shared" si="24"/>
        <v>292000</v>
      </c>
      <c r="K175" s="65">
        <f t="shared" si="24"/>
        <v>0</v>
      </c>
      <c r="L175" s="65">
        <f t="shared" si="24"/>
        <v>292000</v>
      </c>
      <c r="M175" s="65">
        <f t="shared" si="24"/>
        <v>0</v>
      </c>
      <c r="N175" s="65">
        <f t="shared" si="24"/>
        <v>292000</v>
      </c>
      <c r="O175" s="65">
        <f t="shared" si="24"/>
        <v>0</v>
      </c>
      <c r="P175" s="65">
        <f t="shared" si="24"/>
        <v>292000</v>
      </c>
      <c r="Q175" s="65">
        <f t="shared" si="24"/>
        <v>0</v>
      </c>
      <c r="R175" s="65">
        <f t="shared" si="24"/>
        <v>292000</v>
      </c>
      <c r="S175" s="65">
        <f t="shared" si="24"/>
        <v>0</v>
      </c>
      <c r="T175" s="65">
        <f t="shared" si="24"/>
        <v>292000</v>
      </c>
    </row>
    <row r="176" spans="1:20" ht="22.5">
      <c r="A176" s="59"/>
      <c r="B176" s="60"/>
      <c r="C176" s="60"/>
      <c r="D176" s="60"/>
      <c r="E176" s="64" t="s">
        <v>15</v>
      </c>
      <c r="F176" s="65">
        <f aca="true" t="shared" si="25" ref="F176:T176">SUM(F158,F157,F109,F108,F105,F104,F71,F70,F24,F23)</f>
        <v>4793751</v>
      </c>
      <c r="G176" s="65">
        <f t="shared" si="25"/>
        <v>913058</v>
      </c>
      <c r="H176" s="65">
        <f t="shared" si="25"/>
        <v>5706809</v>
      </c>
      <c r="I176" s="65">
        <f t="shared" si="25"/>
        <v>0</v>
      </c>
      <c r="J176" s="65">
        <f t="shared" si="25"/>
        <v>5706809</v>
      </c>
      <c r="K176" s="65">
        <f t="shared" si="25"/>
        <v>0</v>
      </c>
      <c r="L176" s="65">
        <f t="shared" si="25"/>
        <v>5706809</v>
      </c>
      <c r="M176" s="65">
        <f t="shared" si="25"/>
        <v>0</v>
      </c>
      <c r="N176" s="65">
        <f t="shared" si="25"/>
        <v>5706809</v>
      </c>
      <c r="O176" s="65">
        <f t="shared" si="25"/>
        <v>0</v>
      </c>
      <c r="P176" s="65">
        <f t="shared" si="25"/>
        <v>5706809</v>
      </c>
      <c r="Q176" s="65">
        <f t="shared" si="25"/>
        <v>0</v>
      </c>
      <c r="R176" s="65">
        <f t="shared" si="25"/>
        <v>5706809</v>
      </c>
      <c r="S176" s="65">
        <f t="shared" si="25"/>
        <v>0</v>
      </c>
      <c r="T176" s="65">
        <f t="shared" si="25"/>
        <v>5706809</v>
      </c>
    </row>
    <row r="177" spans="1:20" ht="13.5" thickBot="1">
      <c r="A177" s="66"/>
      <c r="B177" s="67"/>
      <c r="C177" s="67"/>
      <c r="D177" s="67"/>
      <c r="E177" s="68" t="s">
        <v>165</v>
      </c>
      <c r="F177" s="69">
        <f>F169-F171</f>
        <v>4215634</v>
      </c>
      <c r="G177" s="69">
        <f>G169-G171</f>
        <v>168941</v>
      </c>
      <c r="H177" s="69">
        <f>H169-H171</f>
        <v>4384575</v>
      </c>
      <c r="I177" s="61"/>
      <c r="J177" s="69">
        <f>J169-J171</f>
        <v>4384575</v>
      </c>
      <c r="K177" s="61"/>
      <c r="L177" s="69">
        <f>L169-L171</f>
        <v>4384575</v>
      </c>
      <c r="M177" s="61"/>
      <c r="N177" s="69">
        <f>N169-N171</f>
        <v>4384575</v>
      </c>
      <c r="O177" s="61"/>
      <c r="P177" s="69">
        <f>P169-P171</f>
        <v>4384575</v>
      </c>
      <c r="Q177" s="61"/>
      <c r="R177" s="69">
        <f>R169-R171</f>
        <v>4384575</v>
      </c>
      <c r="S177" s="61"/>
      <c r="T177" s="69">
        <f>T169-T171</f>
        <v>4384575</v>
      </c>
    </row>
    <row r="179" spans="5:20" ht="12.75">
      <c r="E179" s="80"/>
      <c r="F179" s="280"/>
      <c r="H179" s="280"/>
      <c r="J179" s="280">
        <f>SUM(J169-'Nr 2'!J493)</f>
        <v>-2302283</v>
      </c>
      <c r="L179" s="280">
        <f>SUM(L169-'Nr 2'!L493)</f>
        <v>-2302283</v>
      </c>
      <c r="N179" s="280">
        <f>SUM(N169-'Nr 2'!N493)</f>
        <v>-2262283</v>
      </c>
      <c r="P179" s="280">
        <f>SUM(P169-'Nr 2'!P493)</f>
        <v>-2302283</v>
      </c>
      <c r="R179" s="280">
        <f>SUM(R169-'Nr 2'!R493)</f>
        <v>-2302283</v>
      </c>
      <c r="T179" s="280">
        <f>SUM(T169-'Nr 2'!T493)</f>
        <v>-2302283</v>
      </c>
    </row>
  </sheetData>
  <mergeCells count="197">
    <mergeCell ref="C161:D161"/>
    <mergeCell ref="B20:B27"/>
    <mergeCell ref="A19:A27"/>
    <mergeCell ref="B14:B17"/>
    <mergeCell ref="A13:A17"/>
    <mergeCell ref="A87:A94"/>
    <mergeCell ref="A83:A85"/>
    <mergeCell ref="B79:B81"/>
    <mergeCell ref="A78:A81"/>
    <mergeCell ref="B64:B71"/>
    <mergeCell ref="A61:A76"/>
    <mergeCell ref="A42:A59"/>
    <mergeCell ref="B49:B55"/>
    <mergeCell ref="B43:B47"/>
    <mergeCell ref="C101:D101"/>
    <mergeCell ref="C126:D126"/>
    <mergeCell ref="C125:D125"/>
    <mergeCell ref="A107:A114"/>
    <mergeCell ref="B108:B110"/>
    <mergeCell ref="B104:B105"/>
    <mergeCell ref="A103:A105"/>
    <mergeCell ref="A96:A101"/>
    <mergeCell ref="C117:D117"/>
    <mergeCell ref="C116:E116"/>
    <mergeCell ref="A143:A149"/>
    <mergeCell ref="A116:A141"/>
    <mergeCell ref="B125:B127"/>
    <mergeCell ref="B131:B134"/>
    <mergeCell ref="B138:B139"/>
    <mergeCell ref="B119:B123"/>
    <mergeCell ref="C120:D120"/>
    <mergeCell ref="C121:D121"/>
    <mergeCell ref="C129:D129"/>
    <mergeCell ref="C127:D127"/>
    <mergeCell ref="C131:D131"/>
    <mergeCell ref="C175:E175"/>
    <mergeCell ref="C124:E124"/>
    <mergeCell ref="C130:E130"/>
    <mergeCell ref="B142:E142"/>
    <mergeCell ref="C147:E147"/>
    <mergeCell ref="C144:D144"/>
    <mergeCell ref="C146:D146"/>
    <mergeCell ref="B148:B149"/>
    <mergeCell ref="C155:E155"/>
    <mergeCell ref="C151:E151"/>
    <mergeCell ref="B150:E150"/>
    <mergeCell ref="C148:D148"/>
    <mergeCell ref="C149:D149"/>
    <mergeCell ref="C66:D66"/>
    <mergeCell ref="C68:D68"/>
    <mergeCell ref="C70:D70"/>
    <mergeCell ref="C63:E63"/>
    <mergeCell ref="C64:D64"/>
    <mergeCell ref="C65:D65"/>
    <mergeCell ref="C67:D67"/>
    <mergeCell ref="C58:D58"/>
    <mergeCell ref="C59:D59"/>
    <mergeCell ref="C62:D62"/>
    <mergeCell ref="C61:E61"/>
    <mergeCell ref="B60:E60"/>
    <mergeCell ref="B57:B59"/>
    <mergeCell ref="C53:D53"/>
    <mergeCell ref="C54:D54"/>
    <mergeCell ref="C55:D55"/>
    <mergeCell ref="C57:D57"/>
    <mergeCell ref="C49:D49"/>
    <mergeCell ref="C50:D50"/>
    <mergeCell ref="C51:D51"/>
    <mergeCell ref="C52:D52"/>
    <mergeCell ref="C24:D24"/>
    <mergeCell ref="C26:D26"/>
    <mergeCell ref="C29:D29"/>
    <mergeCell ref="C31:D31"/>
    <mergeCell ref="C28:E28"/>
    <mergeCell ref="C30:E30"/>
    <mergeCell ref="C25:D25"/>
    <mergeCell ref="B77:E77"/>
    <mergeCell ref="C79:D79"/>
    <mergeCell ref="B36:E36"/>
    <mergeCell ref="B86:E86"/>
    <mergeCell ref="C38:D38"/>
    <mergeCell ref="C43:D43"/>
    <mergeCell ref="C44:D44"/>
    <mergeCell ref="C45:D45"/>
    <mergeCell ref="C46:D46"/>
    <mergeCell ref="C47:D47"/>
    <mergeCell ref="C32:E32"/>
    <mergeCell ref="C37:E37"/>
    <mergeCell ref="C93:E93"/>
    <mergeCell ref="C48:E48"/>
    <mergeCell ref="C56:E56"/>
    <mergeCell ref="C73:D73"/>
    <mergeCell ref="C80:D80"/>
    <mergeCell ref="C76:D76"/>
    <mergeCell ref="C78:E78"/>
    <mergeCell ref="C34:E34"/>
    <mergeCell ref="C42:E42"/>
    <mergeCell ref="C39:D39"/>
    <mergeCell ref="C40:D40"/>
    <mergeCell ref="B41:E41"/>
    <mergeCell ref="C15:D15"/>
    <mergeCell ref="C21:D21"/>
    <mergeCell ref="C22:D22"/>
    <mergeCell ref="C27:D27"/>
    <mergeCell ref="C16:D16"/>
    <mergeCell ref="C17:D17"/>
    <mergeCell ref="C20:D20"/>
    <mergeCell ref="C23:D23"/>
    <mergeCell ref="B18:E18"/>
    <mergeCell ref="C19:E19"/>
    <mergeCell ref="O4:O6"/>
    <mergeCell ref="Q4:Q6"/>
    <mergeCell ref="S4:S6"/>
    <mergeCell ref="C7:D7"/>
    <mergeCell ref="G4:G6"/>
    <mergeCell ref="I4:I6"/>
    <mergeCell ref="K4:K6"/>
    <mergeCell ref="M4:M6"/>
    <mergeCell ref="A1:F2"/>
    <mergeCell ref="A4:A6"/>
    <mergeCell ref="B4:B6"/>
    <mergeCell ref="C4:D6"/>
    <mergeCell ref="E4:E6"/>
    <mergeCell ref="B8:E8"/>
    <mergeCell ref="C9:E9"/>
    <mergeCell ref="C10:D10"/>
    <mergeCell ref="C69:D69"/>
    <mergeCell ref="C11:D11"/>
    <mergeCell ref="C33:D33"/>
    <mergeCell ref="C35:D35"/>
    <mergeCell ref="B12:E12"/>
    <mergeCell ref="C13:E13"/>
    <mergeCell ref="C14:D14"/>
    <mergeCell ref="C75:E75"/>
    <mergeCell ref="C74:D74"/>
    <mergeCell ref="C72:E72"/>
    <mergeCell ref="C71:D71"/>
    <mergeCell ref="C81:D81"/>
    <mergeCell ref="B82:E82"/>
    <mergeCell ref="C89:E89"/>
    <mergeCell ref="C90:D90"/>
    <mergeCell ref="C87:E87"/>
    <mergeCell ref="C84:D84"/>
    <mergeCell ref="C85:D85"/>
    <mergeCell ref="C88:D88"/>
    <mergeCell ref="C83:E83"/>
    <mergeCell ref="B84:B85"/>
    <mergeCell ref="C91:E91"/>
    <mergeCell ref="B95:E95"/>
    <mergeCell ref="C96:E96"/>
    <mergeCell ref="B102:E102"/>
    <mergeCell ref="C92:D92"/>
    <mergeCell ref="C94:D94"/>
    <mergeCell ref="C98:E98"/>
    <mergeCell ref="C97:D97"/>
    <mergeCell ref="C99:D99"/>
    <mergeCell ref="C100:E100"/>
    <mergeCell ref="C103:E103"/>
    <mergeCell ref="C108:D108"/>
    <mergeCell ref="C109:D109"/>
    <mergeCell ref="C110:D110"/>
    <mergeCell ref="C104:D104"/>
    <mergeCell ref="C105:D105"/>
    <mergeCell ref="B106:E106"/>
    <mergeCell ref="C107:E107"/>
    <mergeCell ref="C111:E111"/>
    <mergeCell ref="C113:E113"/>
    <mergeCell ref="C128:E128"/>
    <mergeCell ref="C112:D112"/>
    <mergeCell ref="C114:D114"/>
    <mergeCell ref="B115:E115"/>
    <mergeCell ref="C122:D122"/>
    <mergeCell ref="C118:E118"/>
    <mergeCell ref="C123:D123"/>
    <mergeCell ref="C119:D119"/>
    <mergeCell ref="A169:E169"/>
    <mergeCell ref="C152:D152"/>
    <mergeCell ref="C153:D153"/>
    <mergeCell ref="C154:D154"/>
    <mergeCell ref="C156:D156"/>
    <mergeCell ref="C157:D157"/>
    <mergeCell ref="C158:D158"/>
    <mergeCell ref="A151:A158"/>
    <mergeCell ref="B152:B154"/>
    <mergeCell ref="B156:B158"/>
    <mergeCell ref="C141:D141"/>
    <mergeCell ref="C135:E135"/>
    <mergeCell ref="C136:D136"/>
    <mergeCell ref="C145:E145"/>
    <mergeCell ref="C143:E143"/>
    <mergeCell ref="C132:D132"/>
    <mergeCell ref="C137:E137"/>
    <mergeCell ref="C138:D138"/>
    <mergeCell ref="C140:E140"/>
    <mergeCell ref="C133:D133"/>
    <mergeCell ref="C139:D139"/>
    <mergeCell ref="C134:D134"/>
  </mergeCells>
  <printOptions/>
  <pageMargins left="1.28" right="0.75" top="0.81" bottom="0.82" header="0.39" footer="0.5"/>
  <pageSetup fitToHeight="1" fitToWidth="1" horizontalDpi="300" verticalDpi="300" orientation="portrait" paperSize="9" scale="61" r:id="rId1"/>
  <headerFooter alignWithMargins="0">
    <oddHeader>&amp;RZałącznik &amp;A 
do uchwały Nr XVI /.96./2007
Rady Powiatu w Węgorzewie</oddHeader>
  </headerFooter>
  <rowBreaks count="3" manualBreakCount="3">
    <brk id="86" max="7" man="1"/>
    <brk id="119" max="7" man="1"/>
    <brk id="139" max="7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29"/>
  <sheetViews>
    <sheetView view="pageBreakPreview" zoomScale="60" workbookViewId="0" topLeftCell="A1">
      <selection activeCell="F1" sqref="F1:F2"/>
    </sheetView>
  </sheetViews>
  <sheetFormatPr defaultColWidth="9.140625" defaultRowHeight="12.75"/>
  <cols>
    <col min="3" max="3" width="0.13671875" style="0" customWidth="1"/>
    <col min="5" max="5" width="27.421875" style="0" customWidth="1"/>
    <col min="6" max="6" width="17.28125" style="0" customWidth="1"/>
    <col min="7" max="7" width="13.421875" style="0" customWidth="1"/>
    <col min="8" max="8" width="16.8515625" style="0" customWidth="1"/>
    <col min="9" max="9" width="12.00390625" style="0" customWidth="1"/>
    <col min="10" max="10" width="16.28125" style="0" customWidth="1"/>
    <col min="11" max="11" width="14.7109375" style="0" customWidth="1"/>
    <col min="12" max="12" width="18.00390625" style="0" customWidth="1"/>
    <col min="13" max="13" width="14.28125" style="0" customWidth="1"/>
    <col min="14" max="14" width="15.00390625" style="0" customWidth="1"/>
    <col min="15" max="15" width="13.00390625" style="0" customWidth="1"/>
    <col min="16" max="16" width="15.28125" style="0" customWidth="1"/>
    <col min="17" max="17" width="14.7109375" style="0" customWidth="1"/>
    <col min="18" max="18" width="16.140625" style="0" customWidth="1"/>
    <col min="19" max="19" width="11.28125" style="0" customWidth="1"/>
    <col min="20" max="20" width="15.140625" style="0" customWidth="1"/>
  </cols>
  <sheetData>
    <row r="1" spans="1:20" ht="12.75" customHeight="1">
      <c r="A1" s="759" t="s">
        <v>0</v>
      </c>
      <c r="B1" s="761" t="s">
        <v>1</v>
      </c>
      <c r="C1" s="718" t="s">
        <v>2</v>
      </c>
      <c r="D1" s="763"/>
      <c r="E1" s="717" t="s">
        <v>3</v>
      </c>
      <c r="F1" s="710" t="s">
        <v>114</v>
      </c>
      <c r="G1" s="708" t="s">
        <v>5</v>
      </c>
      <c r="H1" s="706" t="s">
        <v>115</v>
      </c>
      <c r="I1" s="708" t="s">
        <v>5</v>
      </c>
      <c r="J1" s="706" t="s">
        <v>115</v>
      </c>
      <c r="K1" s="708" t="s">
        <v>5</v>
      </c>
      <c r="L1" s="706" t="s">
        <v>115</v>
      </c>
      <c r="M1" s="708" t="s">
        <v>5</v>
      </c>
      <c r="N1" s="706" t="s">
        <v>115</v>
      </c>
      <c r="O1" s="708" t="s">
        <v>116</v>
      </c>
      <c r="P1" s="706" t="s">
        <v>115</v>
      </c>
      <c r="Q1" s="708" t="s">
        <v>116</v>
      </c>
      <c r="R1" s="706" t="s">
        <v>115</v>
      </c>
      <c r="S1" s="708" t="s">
        <v>116</v>
      </c>
      <c r="T1" s="712" t="s">
        <v>115</v>
      </c>
    </row>
    <row r="2" spans="1:20" ht="12.75">
      <c r="A2" s="760"/>
      <c r="B2" s="762"/>
      <c r="C2" s="764"/>
      <c r="D2" s="765"/>
      <c r="E2" s="766"/>
      <c r="F2" s="711"/>
      <c r="G2" s="709"/>
      <c r="H2" s="707"/>
      <c r="I2" s="709"/>
      <c r="J2" s="707"/>
      <c r="K2" s="709"/>
      <c r="L2" s="707"/>
      <c r="M2" s="709"/>
      <c r="N2" s="707"/>
      <c r="O2" s="709"/>
      <c r="P2" s="707"/>
      <c r="Q2" s="709"/>
      <c r="R2" s="707"/>
      <c r="S2" s="709"/>
      <c r="T2" s="713"/>
    </row>
    <row r="3" spans="1:20" ht="15">
      <c r="A3" s="133">
        <v>852</v>
      </c>
      <c r="B3" s="686" t="s">
        <v>97</v>
      </c>
      <c r="C3" s="686"/>
      <c r="D3" s="686"/>
      <c r="E3" s="686"/>
      <c r="F3" s="85">
        <f>F4</f>
        <v>10053108</v>
      </c>
      <c r="G3" s="229">
        <f>SUM(G4:G28)</f>
        <v>0</v>
      </c>
      <c r="H3" s="85">
        <f>H4</f>
        <v>10053108</v>
      </c>
      <c r="I3" s="229"/>
      <c r="J3" s="85">
        <f>J4</f>
        <v>10053108</v>
      </c>
      <c r="K3" s="229"/>
      <c r="L3" s="85">
        <f>L4</f>
        <v>10053108</v>
      </c>
      <c r="M3" s="229"/>
      <c r="N3" s="85">
        <f>N4</f>
        <v>10053108</v>
      </c>
      <c r="O3" s="229"/>
      <c r="P3" s="85">
        <f>P4</f>
        <v>10053108</v>
      </c>
      <c r="Q3" s="229"/>
      <c r="R3" s="85">
        <f>R4</f>
        <v>10053108</v>
      </c>
      <c r="S3" s="229"/>
      <c r="T3" s="85">
        <f>T4</f>
        <v>10053108</v>
      </c>
    </row>
    <row r="4" spans="2:20" ht="12.75">
      <c r="B4" s="155">
        <v>85202</v>
      </c>
      <c r="C4" s="772" t="s">
        <v>99</v>
      </c>
      <c r="D4" s="772"/>
      <c r="E4" s="773"/>
      <c r="F4" s="88">
        <f>F5+F6+F7+F8+F9+F10+F11+F12+F13+F14+F15+F16+F17+F18+F19+F20+F21+F22+F23+F24+F25+F26+F27+F28</f>
        <v>10053108</v>
      </c>
      <c r="G4" s="229"/>
      <c r="H4" s="88">
        <f>H5+H6+H7+H8+H9+H10+H11+H12+H13+H14+H15+H16+H17+H18+H19+H20+H21+H22+H23+H24+H25+H26+H27+H28</f>
        <v>10053108</v>
      </c>
      <c r="I4" s="229"/>
      <c r="J4" s="88">
        <f>J5+J6+J7+J8+J9+J10+J11+J12+J13+J14+J15+J16+J17+J18+J19+J20+J21+J22+J23+J24+J25+J26+J27+J28</f>
        <v>10053108</v>
      </c>
      <c r="K4" s="229"/>
      <c r="L4" s="88">
        <f>L5+L6+L7+L8+L9+L10+L11+L12+L13+L14+L15+L16+L17+L18+L19+L20+L21+L22+L23+L24+L25+L26+L27+L28</f>
        <v>10053108</v>
      </c>
      <c r="M4" s="229"/>
      <c r="N4" s="88">
        <f>N5+N6+N7+N8+N9+N10+N11+N12+N13+N14+N15+N16+N17+N18+N19+N20+N21+N22+N23+N24+N25+N26+N27+N28</f>
        <v>10053108</v>
      </c>
      <c r="O4" s="229"/>
      <c r="P4" s="88">
        <f>P5+P6+P7+P8+P9+P10+P11+P12+P13+P14+P15+P16+P17+P18+P19+P20+P21+P22+P23+P24+P25+P26+P27+P28</f>
        <v>10053108</v>
      </c>
      <c r="Q4" s="229"/>
      <c r="R4" s="88">
        <f>R5+R6+R7+R8+R9+R10+R11+R12+R13+R14+R15+R16+R17+R18+R19+R20+R21+R22+R23+R24+R25+R26+R27+R28</f>
        <v>10053108</v>
      </c>
      <c r="S4" s="229"/>
      <c r="T4" s="88">
        <f>T5+T6+T7+T8+T9+T10+T11+T12+T13+T14+T15+T16+T17+T18+T19+T20+T21+T22+T23+T24+T25+T26+T27+T28</f>
        <v>10053108</v>
      </c>
    </row>
    <row r="5" spans="2:20" ht="27.75" customHeight="1">
      <c r="B5" s="611"/>
      <c r="C5" s="662">
        <v>3020</v>
      </c>
      <c r="D5" s="783"/>
      <c r="E5" s="169" t="s">
        <v>137</v>
      </c>
      <c r="F5" s="94">
        <v>1000</v>
      </c>
      <c r="G5" s="229"/>
      <c r="H5" s="94">
        <f aca="true" t="shared" si="0" ref="H5:H28">SUM(F5:G5)</f>
        <v>1000</v>
      </c>
      <c r="I5" s="229"/>
      <c r="J5" s="94">
        <f aca="true" t="shared" si="1" ref="J5:J28">SUM(H5:I5)</f>
        <v>1000</v>
      </c>
      <c r="K5" s="229"/>
      <c r="L5" s="94">
        <f aca="true" t="shared" si="2" ref="L5:L28">SUM(J5:K5)</f>
        <v>1000</v>
      </c>
      <c r="M5" s="229"/>
      <c r="N5" s="94">
        <f aca="true" t="shared" si="3" ref="N5:N28">SUM(L5:M5)</f>
        <v>1000</v>
      </c>
      <c r="O5" s="229"/>
      <c r="P5" s="94">
        <f aca="true" t="shared" si="4" ref="P5:P28">SUM(N5:O5)</f>
        <v>1000</v>
      </c>
      <c r="Q5" s="229"/>
      <c r="R5" s="94">
        <f aca="true" t="shared" si="5" ref="R5:R28">SUM(P5:Q5)</f>
        <v>1000</v>
      </c>
      <c r="S5" s="229"/>
      <c r="T5" s="94">
        <f aca="true" t="shared" si="6" ref="T5:T28">SUM(R5:S5)</f>
        <v>1000</v>
      </c>
    </row>
    <row r="6" spans="2:20" ht="24" customHeight="1">
      <c r="B6" s="612"/>
      <c r="C6" s="656">
        <v>4010</v>
      </c>
      <c r="D6" s="660"/>
      <c r="E6" s="165" t="s">
        <v>126</v>
      </c>
      <c r="F6" s="93">
        <v>3400000</v>
      </c>
      <c r="G6" s="231"/>
      <c r="H6" s="93">
        <f t="shared" si="0"/>
        <v>3400000</v>
      </c>
      <c r="I6" s="231"/>
      <c r="J6" s="93">
        <f t="shared" si="1"/>
        <v>3400000</v>
      </c>
      <c r="K6" s="231"/>
      <c r="L6" s="93">
        <f t="shared" si="2"/>
        <v>3400000</v>
      </c>
      <c r="M6" s="231"/>
      <c r="N6" s="93">
        <f t="shared" si="3"/>
        <v>3400000</v>
      </c>
      <c r="O6" s="231"/>
      <c r="P6" s="93">
        <f t="shared" si="4"/>
        <v>3400000</v>
      </c>
      <c r="Q6" s="231"/>
      <c r="R6" s="93">
        <f t="shared" si="5"/>
        <v>3400000</v>
      </c>
      <c r="S6" s="231"/>
      <c r="T6" s="93">
        <f t="shared" si="6"/>
        <v>3400000</v>
      </c>
    </row>
    <row r="7" spans="2:20" ht="14.25" customHeight="1">
      <c r="B7" s="612"/>
      <c r="C7" s="656">
        <v>4040</v>
      </c>
      <c r="D7" s="660"/>
      <c r="E7" s="165" t="s">
        <v>169</v>
      </c>
      <c r="F7" s="93">
        <v>276172</v>
      </c>
      <c r="G7" s="219"/>
      <c r="H7" s="93">
        <f t="shared" si="0"/>
        <v>276172</v>
      </c>
      <c r="I7" s="231"/>
      <c r="J7" s="93">
        <f t="shared" si="1"/>
        <v>276172</v>
      </c>
      <c r="K7" s="231"/>
      <c r="L7" s="93">
        <f t="shared" si="2"/>
        <v>276172</v>
      </c>
      <c r="M7" s="231"/>
      <c r="N7" s="93">
        <f t="shared" si="3"/>
        <v>276172</v>
      </c>
      <c r="O7" s="231"/>
      <c r="P7" s="93">
        <f t="shared" si="4"/>
        <v>276172</v>
      </c>
      <c r="Q7" s="231"/>
      <c r="R7" s="93">
        <f t="shared" si="5"/>
        <v>276172</v>
      </c>
      <c r="S7" s="231"/>
      <c r="T7" s="93">
        <f t="shared" si="6"/>
        <v>276172</v>
      </c>
    </row>
    <row r="8" spans="2:20" ht="16.5" customHeight="1">
      <c r="B8" s="612"/>
      <c r="C8" s="656">
        <v>4110</v>
      </c>
      <c r="D8" s="660"/>
      <c r="E8" s="165" t="s">
        <v>127</v>
      </c>
      <c r="F8" s="93">
        <v>639656</v>
      </c>
      <c r="G8" s="219"/>
      <c r="H8" s="93">
        <f t="shared" si="0"/>
        <v>639656</v>
      </c>
      <c r="I8" s="231"/>
      <c r="J8" s="93">
        <f t="shared" si="1"/>
        <v>639656</v>
      </c>
      <c r="K8" s="231"/>
      <c r="L8" s="93">
        <f t="shared" si="2"/>
        <v>639656</v>
      </c>
      <c r="M8" s="231"/>
      <c r="N8" s="93">
        <f t="shared" si="3"/>
        <v>639656</v>
      </c>
      <c r="O8" s="231"/>
      <c r="P8" s="93">
        <f t="shared" si="4"/>
        <v>639656</v>
      </c>
      <c r="Q8" s="231"/>
      <c r="R8" s="93">
        <f t="shared" si="5"/>
        <v>639656</v>
      </c>
      <c r="S8" s="231"/>
      <c r="T8" s="93">
        <f t="shared" si="6"/>
        <v>639656</v>
      </c>
    </row>
    <row r="9" spans="2:20" ht="12.75" customHeight="1">
      <c r="B9" s="612"/>
      <c r="C9" s="656">
        <v>4120</v>
      </c>
      <c r="D9" s="660"/>
      <c r="E9" s="165" t="s">
        <v>128</v>
      </c>
      <c r="F9" s="93">
        <v>89000</v>
      </c>
      <c r="G9" s="231"/>
      <c r="H9" s="93">
        <f t="shared" si="0"/>
        <v>89000</v>
      </c>
      <c r="I9" s="231"/>
      <c r="J9" s="93">
        <f t="shared" si="1"/>
        <v>89000</v>
      </c>
      <c r="K9" s="231"/>
      <c r="L9" s="93">
        <f t="shared" si="2"/>
        <v>89000</v>
      </c>
      <c r="M9" s="231"/>
      <c r="N9" s="93">
        <f t="shared" si="3"/>
        <v>89000</v>
      </c>
      <c r="O9" s="231"/>
      <c r="P9" s="93">
        <f t="shared" si="4"/>
        <v>89000</v>
      </c>
      <c r="Q9" s="231"/>
      <c r="R9" s="93">
        <f t="shared" si="5"/>
        <v>89000</v>
      </c>
      <c r="S9" s="231"/>
      <c r="T9" s="93">
        <f t="shared" si="6"/>
        <v>89000</v>
      </c>
    </row>
    <row r="10" spans="2:20" ht="16.5" customHeight="1">
      <c r="B10" s="612"/>
      <c r="C10" s="656">
        <v>4170</v>
      </c>
      <c r="D10" s="660"/>
      <c r="E10" s="165" t="s">
        <v>131</v>
      </c>
      <c r="F10" s="93">
        <v>172</v>
      </c>
      <c r="G10" s="231"/>
      <c r="H10" s="93">
        <f t="shared" si="0"/>
        <v>172</v>
      </c>
      <c r="I10" s="231"/>
      <c r="J10" s="93">
        <f t="shared" si="1"/>
        <v>172</v>
      </c>
      <c r="K10" s="231"/>
      <c r="L10" s="93">
        <f t="shared" si="2"/>
        <v>172</v>
      </c>
      <c r="M10" s="231"/>
      <c r="N10" s="93">
        <f t="shared" si="3"/>
        <v>172</v>
      </c>
      <c r="O10" s="231"/>
      <c r="P10" s="93">
        <f t="shared" si="4"/>
        <v>172</v>
      </c>
      <c r="Q10" s="231"/>
      <c r="R10" s="93">
        <f t="shared" si="5"/>
        <v>172</v>
      </c>
      <c r="S10" s="231"/>
      <c r="T10" s="93">
        <f t="shared" si="6"/>
        <v>172</v>
      </c>
    </row>
    <row r="11" spans="2:20" ht="18" customHeight="1">
      <c r="B11" s="612"/>
      <c r="C11" s="635">
        <v>4210</v>
      </c>
      <c r="D11" s="630"/>
      <c r="E11" s="120" t="s">
        <v>119</v>
      </c>
      <c r="F11" s="89">
        <v>276674</v>
      </c>
      <c r="G11" s="229"/>
      <c r="H11" s="90">
        <f t="shared" si="0"/>
        <v>276674</v>
      </c>
      <c r="I11" s="229"/>
      <c r="J11" s="90">
        <f t="shared" si="1"/>
        <v>276674</v>
      </c>
      <c r="K11" s="229"/>
      <c r="L11" s="90">
        <f t="shared" si="2"/>
        <v>276674</v>
      </c>
      <c r="M11" s="229"/>
      <c r="N11" s="90">
        <f t="shared" si="3"/>
        <v>276674</v>
      </c>
      <c r="O11" s="229"/>
      <c r="P11" s="90">
        <f t="shared" si="4"/>
        <v>276674</v>
      </c>
      <c r="Q11" s="229"/>
      <c r="R11" s="90">
        <f t="shared" si="5"/>
        <v>276674</v>
      </c>
      <c r="S11" s="229"/>
      <c r="T11" s="90">
        <f t="shared" si="6"/>
        <v>276674</v>
      </c>
    </row>
    <row r="12" spans="2:20" ht="14.25" customHeight="1">
      <c r="B12" s="612"/>
      <c r="C12" s="635">
        <v>4220</v>
      </c>
      <c r="D12" s="630"/>
      <c r="E12" s="120" t="s">
        <v>212</v>
      </c>
      <c r="F12" s="89">
        <v>717123</v>
      </c>
      <c r="G12" s="218"/>
      <c r="H12" s="90">
        <f t="shared" si="0"/>
        <v>717123</v>
      </c>
      <c r="I12" s="229"/>
      <c r="J12" s="90">
        <f t="shared" si="1"/>
        <v>717123</v>
      </c>
      <c r="K12" s="229"/>
      <c r="L12" s="90">
        <f t="shared" si="2"/>
        <v>717123</v>
      </c>
      <c r="M12" s="229"/>
      <c r="N12" s="90">
        <f t="shared" si="3"/>
        <v>717123</v>
      </c>
      <c r="O12" s="229"/>
      <c r="P12" s="90">
        <f t="shared" si="4"/>
        <v>717123</v>
      </c>
      <c r="Q12" s="229"/>
      <c r="R12" s="90">
        <f t="shared" si="5"/>
        <v>717123</v>
      </c>
      <c r="S12" s="229"/>
      <c r="T12" s="90">
        <f t="shared" si="6"/>
        <v>717123</v>
      </c>
    </row>
    <row r="13" spans="2:20" ht="28.5" customHeight="1">
      <c r="B13" s="612"/>
      <c r="C13" s="635">
        <v>4230</v>
      </c>
      <c r="D13" s="630"/>
      <c r="E13" s="120" t="s">
        <v>213</v>
      </c>
      <c r="F13" s="89">
        <v>30000</v>
      </c>
      <c r="G13" s="229"/>
      <c r="H13" s="90">
        <f t="shared" si="0"/>
        <v>30000</v>
      </c>
      <c r="I13" s="229"/>
      <c r="J13" s="90">
        <f t="shared" si="1"/>
        <v>30000</v>
      </c>
      <c r="K13" s="229"/>
      <c r="L13" s="90">
        <f t="shared" si="2"/>
        <v>30000</v>
      </c>
      <c r="M13" s="229"/>
      <c r="N13" s="90">
        <f t="shared" si="3"/>
        <v>30000</v>
      </c>
      <c r="O13" s="229"/>
      <c r="P13" s="90">
        <f t="shared" si="4"/>
        <v>30000</v>
      </c>
      <c r="Q13" s="229"/>
      <c r="R13" s="90">
        <f t="shared" si="5"/>
        <v>30000</v>
      </c>
      <c r="S13" s="229"/>
      <c r="T13" s="90">
        <f t="shared" si="6"/>
        <v>30000</v>
      </c>
    </row>
    <row r="14" spans="2:20" ht="14.25" customHeight="1">
      <c r="B14" s="612"/>
      <c r="C14" s="635">
        <v>4260</v>
      </c>
      <c r="D14" s="630"/>
      <c r="E14" s="120" t="s">
        <v>124</v>
      </c>
      <c r="F14" s="89">
        <v>616410</v>
      </c>
      <c r="G14" s="229"/>
      <c r="H14" s="90">
        <f t="shared" si="0"/>
        <v>616410</v>
      </c>
      <c r="I14" s="229"/>
      <c r="J14" s="90">
        <f t="shared" si="1"/>
        <v>616410</v>
      </c>
      <c r="K14" s="229"/>
      <c r="L14" s="90">
        <f t="shared" si="2"/>
        <v>616410</v>
      </c>
      <c r="M14" s="229"/>
      <c r="N14" s="90">
        <f t="shared" si="3"/>
        <v>616410</v>
      </c>
      <c r="O14" s="229"/>
      <c r="P14" s="90">
        <f t="shared" si="4"/>
        <v>616410</v>
      </c>
      <c r="Q14" s="229"/>
      <c r="R14" s="90">
        <f t="shared" si="5"/>
        <v>616410</v>
      </c>
      <c r="S14" s="229"/>
      <c r="T14" s="90">
        <f t="shared" si="6"/>
        <v>616410</v>
      </c>
    </row>
    <row r="15" spans="2:20" ht="15.75" customHeight="1">
      <c r="B15" s="612"/>
      <c r="C15" s="635">
        <v>4270</v>
      </c>
      <c r="D15" s="630"/>
      <c r="E15" s="120" t="s">
        <v>120</v>
      </c>
      <c r="F15" s="89">
        <v>3051901</v>
      </c>
      <c r="G15" s="218"/>
      <c r="H15" s="90">
        <f t="shared" si="0"/>
        <v>3051901</v>
      </c>
      <c r="I15" s="229"/>
      <c r="J15" s="90">
        <f t="shared" si="1"/>
        <v>3051901</v>
      </c>
      <c r="K15" s="229"/>
      <c r="L15" s="90">
        <f t="shared" si="2"/>
        <v>3051901</v>
      </c>
      <c r="M15" s="229"/>
      <c r="N15" s="90">
        <f t="shared" si="3"/>
        <v>3051901</v>
      </c>
      <c r="O15" s="229"/>
      <c r="P15" s="90">
        <f t="shared" si="4"/>
        <v>3051901</v>
      </c>
      <c r="Q15" s="229"/>
      <c r="R15" s="90">
        <f t="shared" si="5"/>
        <v>3051901</v>
      </c>
      <c r="S15" s="229"/>
      <c r="T15" s="90">
        <f t="shared" si="6"/>
        <v>3051901</v>
      </c>
    </row>
    <row r="16" spans="2:20" ht="12.75" customHeight="1">
      <c r="B16" s="612"/>
      <c r="C16" s="635">
        <v>4280</v>
      </c>
      <c r="D16" s="630"/>
      <c r="E16" s="120" t="s">
        <v>132</v>
      </c>
      <c r="F16" s="89">
        <v>10000</v>
      </c>
      <c r="G16" s="229"/>
      <c r="H16" s="90">
        <f t="shared" si="0"/>
        <v>10000</v>
      </c>
      <c r="I16" s="229"/>
      <c r="J16" s="90">
        <f t="shared" si="1"/>
        <v>10000</v>
      </c>
      <c r="K16" s="229"/>
      <c r="L16" s="90">
        <f t="shared" si="2"/>
        <v>10000</v>
      </c>
      <c r="M16" s="229"/>
      <c r="N16" s="90">
        <f t="shared" si="3"/>
        <v>10000</v>
      </c>
      <c r="O16" s="229"/>
      <c r="P16" s="90">
        <f t="shared" si="4"/>
        <v>10000</v>
      </c>
      <c r="Q16" s="229"/>
      <c r="R16" s="90">
        <f t="shared" si="5"/>
        <v>10000</v>
      </c>
      <c r="S16" s="229"/>
      <c r="T16" s="90">
        <f t="shared" si="6"/>
        <v>10000</v>
      </c>
    </row>
    <row r="17" spans="2:20" ht="18" customHeight="1">
      <c r="B17" s="612"/>
      <c r="C17" s="635">
        <v>4300</v>
      </c>
      <c r="D17" s="630"/>
      <c r="E17" s="120" t="s">
        <v>117</v>
      </c>
      <c r="F17" s="89">
        <v>40000</v>
      </c>
      <c r="G17" s="229"/>
      <c r="H17" s="90">
        <f t="shared" si="0"/>
        <v>40000</v>
      </c>
      <c r="I17" s="229"/>
      <c r="J17" s="90">
        <f t="shared" si="1"/>
        <v>40000</v>
      </c>
      <c r="K17" s="229"/>
      <c r="L17" s="90">
        <f t="shared" si="2"/>
        <v>40000</v>
      </c>
      <c r="M17" s="229"/>
      <c r="N17" s="90">
        <f t="shared" si="3"/>
        <v>40000</v>
      </c>
      <c r="O17" s="229"/>
      <c r="P17" s="90">
        <f t="shared" si="4"/>
        <v>40000</v>
      </c>
      <c r="Q17" s="229"/>
      <c r="R17" s="90">
        <f t="shared" si="5"/>
        <v>40000</v>
      </c>
      <c r="S17" s="229"/>
      <c r="T17" s="90">
        <f t="shared" si="6"/>
        <v>40000</v>
      </c>
    </row>
    <row r="18" spans="2:20" ht="11.25" customHeight="1">
      <c r="B18" s="612"/>
      <c r="C18" s="635">
        <v>4350</v>
      </c>
      <c r="D18" s="630"/>
      <c r="E18" s="120" t="s">
        <v>177</v>
      </c>
      <c r="F18" s="89">
        <v>1000</v>
      </c>
      <c r="G18" s="229"/>
      <c r="H18" s="90">
        <f t="shared" si="0"/>
        <v>1000</v>
      </c>
      <c r="I18" s="229"/>
      <c r="J18" s="90">
        <f t="shared" si="1"/>
        <v>1000</v>
      </c>
      <c r="K18" s="229"/>
      <c r="L18" s="90">
        <f t="shared" si="2"/>
        <v>1000</v>
      </c>
      <c r="M18" s="229"/>
      <c r="N18" s="90">
        <f t="shared" si="3"/>
        <v>1000</v>
      </c>
      <c r="O18" s="229"/>
      <c r="P18" s="90">
        <f t="shared" si="4"/>
        <v>1000</v>
      </c>
      <c r="Q18" s="229"/>
      <c r="R18" s="90">
        <f t="shared" si="5"/>
        <v>1000</v>
      </c>
      <c r="S18" s="229"/>
      <c r="T18" s="90">
        <f t="shared" si="6"/>
        <v>1000</v>
      </c>
    </row>
    <row r="19" spans="2:20" ht="36" customHeight="1">
      <c r="B19" s="612"/>
      <c r="C19" s="635">
        <v>4360</v>
      </c>
      <c r="D19" s="630"/>
      <c r="E19" s="120" t="s">
        <v>133</v>
      </c>
      <c r="F19" s="89">
        <v>3000</v>
      </c>
      <c r="G19" s="229"/>
      <c r="H19" s="90">
        <f t="shared" si="0"/>
        <v>3000</v>
      </c>
      <c r="I19" s="229"/>
      <c r="J19" s="90">
        <f t="shared" si="1"/>
        <v>3000</v>
      </c>
      <c r="K19" s="229"/>
      <c r="L19" s="90">
        <f t="shared" si="2"/>
        <v>3000</v>
      </c>
      <c r="M19" s="229"/>
      <c r="N19" s="90">
        <f t="shared" si="3"/>
        <v>3000</v>
      </c>
      <c r="O19" s="229"/>
      <c r="P19" s="90">
        <f t="shared" si="4"/>
        <v>3000</v>
      </c>
      <c r="Q19" s="229"/>
      <c r="R19" s="90">
        <f t="shared" si="5"/>
        <v>3000</v>
      </c>
      <c r="S19" s="229"/>
      <c r="T19" s="90">
        <f t="shared" si="6"/>
        <v>3000</v>
      </c>
    </row>
    <row r="20" spans="2:20" ht="38.25" customHeight="1">
      <c r="B20" s="612"/>
      <c r="C20" s="635">
        <v>4370</v>
      </c>
      <c r="D20" s="630"/>
      <c r="E20" s="120" t="s">
        <v>134</v>
      </c>
      <c r="F20" s="89">
        <v>4000</v>
      </c>
      <c r="G20" s="229"/>
      <c r="H20" s="90">
        <f t="shared" si="0"/>
        <v>4000</v>
      </c>
      <c r="I20" s="229"/>
      <c r="J20" s="90">
        <f t="shared" si="1"/>
        <v>4000</v>
      </c>
      <c r="K20" s="229"/>
      <c r="L20" s="90">
        <f t="shared" si="2"/>
        <v>4000</v>
      </c>
      <c r="M20" s="229"/>
      <c r="N20" s="90">
        <f t="shared" si="3"/>
        <v>4000</v>
      </c>
      <c r="O20" s="229"/>
      <c r="P20" s="90">
        <f t="shared" si="4"/>
        <v>4000</v>
      </c>
      <c r="Q20" s="229"/>
      <c r="R20" s="90">
        <f t="shared" si="5"/>
        <v>4000</v>
      </c>
      <c r="S20" s="229"/>
      <c r="T20" s="90">
        <f t="shared" si="6"/>
        <v>4000</v>
      </c>
    </row>
    <row r="21" spans="2:20" ht="13.5" customHeight="1">
      <c r="B21" s="612"/>
      <c r="C21" s="635">
        <v>4410</v>
      </c>
      <c r="D21" s="630"/>
      <c r="E21" s="120" t="s">
        <v>130</v>
      </c>
      <c r="F21" s="92">
        <v>1000</v>
      </c>
      <c r="G21" s="229"/>
      <c r="H21" s="90">
        <f t="shared" si="0"/>
        <v>1000</v>
      </c>
      <c r="I21" s="229"/>
      <c r="J21" s="90">
        <f t="shared" si="1"/>
        <v>1000</v>
      </c>
      <c r="K21" s="229"/>
      <c r="L21" s="90">
        <f t="shared" si="2"/>
        <v>1000</v>
      </c>
      <c r="M21" s="229"/>
      <c r="N21" s="90">
        <f t="shared" si="3"/>
        <v>1000</v>
      </c>
      <c r="O21" s="229"/>
      <c r="P21" s="90">
        <f t="shared" si="4"/>
        <v>1000</v>
      </c>
      <c r="Q21" s="229"/>
      <c r="R21" s="90">
        <f t="shared" si="5"/>
        <v>1000</v>
      </c>
      <c r="S21" s="229"/>
      <c r="T21" s="90">
        <f t="shared" si="6"/>
        <v>1000</v>
      </c>
    </row>
    <row r="22" spans="2:20" ht="18.75" customHeight="1">
      <c r="B22" s="612"/>
      <c r="C22" s="635">
        <v>4430</v>
      </c>
      <c r="D22" s="630"/>
      <c r="E22" s="120" t="s">
        <v>122</v>
      </c>
      <c r="F22" s="89">
        <v>12000</v>
      </c>
      <c r="G22" s="229"/>
      <c r="H22" s="90">
        <f t="shared" si="0"/>
        <v>12000</v>
      </c>
      <c r="I22" s="229"/>
      <c r="J22" s="90">
        <f t="shared" si="1"/>
        <v>12000</v>
      </c>
      <c r="K22" s="229"/>
      <c r="L22" s="90">
        <f t="shared" si="2"/>
        <v>12000</v>
      </c>
      <c r="M22" s="229"/>
      <c r="N22" s="90">
        <f t="shared" si="3"/>
        <v>12000</v>
      </c>
      <c r="O22" s="229"/>
      <c r="P22" s="90">
        <f t="shared" si="4"/>
        <v>12000</v>
      </c>
      <c r="Q22" s="229"/>
      <c r="R22" s="90">
        <f t="shared" si="5"/>
        <v>12000</v>
      </c>
      <c r="S22" s="229"/>
      <c r="T22" s="90">
        <f t="shared" si="6"/>
        <v>12000</v>
      </c>
    </row>
    <row r="23" spans="2:20" ht="24" customHeight="1">
      <c r="B23" s="612"/>
      <c r="C23" s="635">
        <v>4440</v>
      </c>
      <c r="D23" s="630"/>
      <c r="E23" s="120" t="s">
        <v>135</v>
      </c>
      <c r="F23" s="89">
        <v>145000</v>
      </c>
      <c r="G23" s="229"/>
      <c r="H23" s="90">
        <f t="shared" si="0"/>
        <v>145000</v>
      </c>
      <c r="I23" s="229"/>
      <c r="J23" s="90">
        <f t="shared" si="1"/>
        <v>145000</v>
      </c>
      <c r="K23" s="229"/>
      <c r="L23" s="90">
        <f t="shared" si="2"/>
        <v>145000</v>
      </c>
      <c r="M23" s="229"/>
      <c r="N23" s="90">
        <f t="shared" si="3"/>
        <v>145000</v>
      </c>
      <c r="O23" s="229"/>
      <c r="P23" s="90">
        <f t="shared" si="4"/>
        <v>145000</v>
      </c>
      <c r="Q23" s="229"/>
      <c r="R23" s="90">
        <f t="shared" si="5"/>
        <v>145000</v>
      </c>
      <c r="S23" s="229"/>
      <c r="T23" s="90">
        <f t="shared" si="6"/>
        <v>145000</v>
      </c>
    </row>
    <row r="24" spans="2:20" ht="29.25" customHeight="1">
      <c r="B24" s="612"/>
      <c r="C24" s="635">
        <v>4500</v>
      </c>
      <c r="D24" s="630"/>
      <c r="E24" s="120" t="s">
        <v>214</v>
      </c>
      <c r="F24" s="92">
        <v>14000</v>
      </c>
      <c r="G24" s="229"/>
      <c r="H24" s="90">
        <f t="shared" si="0"/>
        <v>14000</v>
      </c>
      <c r="I24" s="229"/>
      <c r="J24" s="90">
        <f t="shared" si="1"/>
        <v>14000</v>
      </c>
      <c r="K24" s="229"/>
      <c r="L24" s="90">
        <f t="shared" si="2"/>
        <v>14000</v>
      </c>
      <c r="M24" s="229"/>
      <c r="N24" s="90">
        <f t="shared" si="3"/>
        <v>14000</v>
      </c>
      <c r="O24" s="229"/>
      <c r="P24" s="90">
        <f t="shared" si="4"/>
        <v>14000</v>
      </c>
      <c r="Q24" s="229"/>
      <c r="R24" s="90">
        <f t="shared" si="5"/>
        <v>14000</v>
      </c>
      <c r="S24" s="229"/>
      <c r="T24" s="90">
        <f t="shared" si="6"/>
        <v>14000</v>
      </c>
    </row>
    <row r="25" spans="2:20" ht="40.5" customHeight="1">
      <c r="B25" s="612"/>
      <c r="C25" s="635">
        <v>4740</v>
      </c>
      <c r="D25" s="630"/>
      <c r="E25" s="120" t="s">
        <v>197</v>
      </c>
      <c r="F25" s="89">
        <v>2000</v>
      </c>
      <c r="G25" s="229"/>
      <c r="H25" s="90">
        <f t="shared" si="0"/>
        <v>2000</v>
      </c>
      <c r="I25" s="229"/>
      <c r="J25" s="90">
        <f t="shared" si="1"/>
        <v>2000</v>
      </c>
      <c r="K25" s="229"/>
      <c r="L25" s="90">
        <f t="shared" si="2"/>
        <v>2000</v>
      </c>
      <c r="M25" s="229"/>
      <c r="N25" s="90">
        <f t="shared" si="3"/>
        <v>2000</v>
      </c>
      <c r="O25" s="229"/>
      <c r="P25" s="90">
        <f t="shared" si="4"/>
        <v>2000</v>
      </c>
      <c r="Q25" s="229"/>
      <c r="R25" s="90">
        <f t="shared" si="5"/>
        <v>2000</v>
      </c>
      <c r="S25" s="229"/>
      <c r="T25" s="90">
        <f t="shared" si="6"/>
        <v>2000</v>
      </c>
    </row>
    <row r="26" spans="2:20" ht="27.75" customHeight="1">
      <c r="B26" s="612"/>
      <c r="C26" s="635">
        <v>4750</v>
      </c>
      <c r="D26" s="630"/>
      <c r="E26" s="120" t="s">
        <v>136</v>
      </c>
      <c r="F26" s="89">
        <v>5000</v>
      </c>
      <c r="G26" s="229"/>
      <c r="H26" s="90">
        <f t="shared" si="0"/>
        <v>5000</v>
      </c>
      <c r="I26" s="229"/>
      <c r="J26" s="90">
        <f t="shared" si="1"/>
        <v>5000</v>
      </c>
      <c r="K26" s="229"/>
      <c r="L26" s="90">
        <f t="shared" si="2"/>
        <v>5000</v>
      </c>
      <c r="M26" s="229"/>
      <c r="N26" s="90">
        <f t="shared" si="3"/>
        <v>5000</v>
      </c>
      <c r="O26" s="229"/>
      <c r="P26" s="90">
        <f t="shared" si="4"/>
        <v>5000</v>
      </c>
      <c r="Q26" s="229"/>
      <c r="R26" s="90">
        <f t="shared" si="5"/>
        <v>5000</v>
      </c>
      <c r="S26" s="229"/>
      <c r="T26" s="90">
        <f t="shared" si="6"/>
        <v>5000</v>
      </c>
    </row>
    <row r="27" spans="2:20" ht="24" customHeight="1">
      <c r="B27" s="612"/>
      <c r="C27" s="615">
        <v>6050</v>
      </c>
      <c r="D27" s="616"/>
      <c r="E27" s="170" t="s">
        <v>118</v>
      </c>
      <c r="F27" s="91">
        <v>710000</v>
      </c>
      <c r="G27" s="231"/>
      <c r="H27" s="91">
        <f t="shared" si="0"/>
        <v>710000</v>
      </c>
      <c r="I27" s="231"/>
      <c r="J27" s="91">
        <f t="shared" si="1"/>
        <v>710000</v>
      </c>
      <c r="K27" s="231"/>
      <c r="L27" s="91">
        <f t="shared" si="2"/>
        <v>710000</v>
      </c>
      <c r="M27" s="231"/>
      <c r="N27" s="91">
        <f t="shared" si="3"/>
        <v>710000</v>
      </c>
      <c r="O27" s="231"/>
      <c r="P27" s="91">
        <f t="shared" si="4"/>
        <v>710000</v>
      </c>
      <c r="Q27" s="231"/>
      <c r="R27" s="91">
        <f t="shared" si="5"/>
        <v>710000</v>
      </c>
      <c r="S27" s="231"/>
      <c r="T27" s="91">
        <f t="shared" si="6"/>
        <v>710000</v>
      </c>
    </row>
    <row r="28" spans="2:20" ht="27.75" customHeight="1">
      <c r="B28" s="613"/>
      <c r="C28" s="615">
        <v>6060</v>
      </c>
      <c r="D28" s="616"/>
      <c r="E28" s="170" t="s">
        <v>170</v>
      </c>
      <c r="F28" s="118">
        <v>8000</v>
      </c>
      <c r="G28" s="231"/>
      <c r="H28" s="91">
        <f t="shared" si="0"/>
        <v>8000</v>
      </c>
      <c r="I28" s="231"/>
      <c r="J28" s="91">
        <f t="shared" si="1"/>
        <v>8000</v>
      </c>
      <c r="K28" s="231"/>
      <c r="L28" s="91">
        <f t="shared" si="2"/>
        <v>8000</v>
      </c>
      <c r="M28" s="231"/>
      <c r="N28" s="91">
        <f t="shared" si="3"/>
        <v>8000</v>
      </c>
      <c r="O28" s="231"/>
      <c r="P28" s="91">
        <f t="shared" si="4"/>
        <v>8000</v>
      </c>
      <c r="Q28" s="231"/>
      <c r="R28" s="91">
        <f t="shared" si="5"/>
        <v>8000</v>
      </c>
      <c r="S28" s="231"/>
      <c r="T28" s="91">
        <f t="shared" si="6"/>
        <v>8000</v>
      </c>
    </row>
    <row r="29" spans="1:20" ht="12.75">
      <c r="A29" s="758"/>
      <c r="B29" s="758"/>
      <c r="C29" s="758"/>
      <c r="D29" s="758"/>
      <c r="E29" s="758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</sheetData>
  <mergeCells count="47">
    <mergeCell ref="C28:D28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12:D12"/>
    <mergeCell ref="C13:D13"/>
    <mergeCell ref="C14:D14"/>
    <mergeCell ref="C15:D15"/>
    <mergeCell ref="C8:D8"/>
    <mergeCell ref="C9:D9"/>
    <mergeCell ref="C10:D10"/>
    <mergeCell ref="C11:D11"/>
    <mergeCell ref="R1:R2"/>
    <mergeCell ref="S1:S2"/>
    <mergeCell ref="T1:T2"/>
    <mergeCell ref="B3:E3"/>
    <mergeCell ref="N1:N2"/>
    <mergeCell ref="O1:O2"/>
    <mergeCell ref="P1:P2"/>
    <mergeCell ref="Q1:Q2"/>
    <mergeCell ref="J1:J2"/>
    <mergeCell ref="K1:K2"/>
    <mergeCell ref="L1:L2"/>
    <mergeCell ref="M1:M2"/>
    <mergeCell ref="F1:F2"/>
    <mergeCell ref="G1:G2"/>
    <mergeCell ref="H1:H2"/>
    <mergeCell ref="I1:I2"/>
    <mergeCell ref="A29:E29"/>
    <mergeCell ref="A1:A2"/>
    <mergeCell ref="B1:B2"/>
    <mergeCell ref="C1:D2"/>
    <mergeCell ref="E1:E2"/>
    <mergeCell ref="C4:E4"/>
    <mergeCell ref="B5:B28"/>
    <mergeCell ref="C5:D5"/>
    <mergeCell ref="C6:D6"/>
    <mergeCell ref="C7:D7"/>
  </mergeCells>
  <printOptions/>
  <pageMargins left="0.75" right="0.75" top="1" bottom="1" header="0.5" footer="0.5"/>
  <pageSetup horizontalDpi="600" verticalDpi="600" orientation="portrait" paperSize="9" scale="84" r:id="rId1"/>
  <headerFooter alignWithMargins="0">
    <oddHeader xml:space="preserve">&amp;C&amp;A </oddHeader>
  </headerFooter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F1" sqref="F1:F2"/>
    </sheetView>
  </sheetViews>
  <sheetFormatPr defaultColWidth="9.140625" defaultRowHeight="12.75"/>
  <cols>
    <col min="3" max="3" width="9.140625" style="0" hidden="1" customWidth="1"/>
    <col min="5" max="5" width="27.421875" style="0" customWidth="1"/>
    <col min="6" max="6" width="17.00390625" style="0" customWidth="1"/>
    <col min="7" max="7" width="13.421875" style="0" customWidth="1"/>
    <col min="8" max="8" width="15.57421875" style="0" customWidth="1"/>
    <col min="9" max="9" width="11.7109375" style="0" customWidth="1"/>
    <col min="10" max="10" width="15.57421875" style="0" customWidth="1"/>
    <col min="11" max="11" width="12.57421875" style="0" customWidth="1"/>
    <col min="12" max="12" width="15.421875" style="0" customWidth="1"/>
    <col min="13" max="13" width="13.7109375" style="0" customWidth="1"/>
    <col min="14" max="14" width="15.421875" style="0" customWidth="1"/>
    <col min="15" max="15" width="11.7109375" style="0" customWidth="1"/>
    <col min="16" max="16" width="16.421875" style="0" customWidth="1"/>
    <col min="17" max="17" width="10.7109375" style="0" customWidth="1"/>
    <col min="18" max="18" width="15.140625" style="0" customWidth="1"/>
    <col min="19" max="19" width="11.8515625" style="0" customWidth="1"/>
    <col min="20" max="20" width="17.28125" style="0" customWidth="1"/>
  </cols>
  <sheetData>
    <row r="1" spans="1:20" ht="12.75" customHeight="1">
      <c r="A1" s="759" t="s">
        <v>0</v>
      </c>
      <c r="B1" s="761" t="s">
        <v>1</v>
      </c>
      <c r="C1" s="718" t="s">
        <v>2</v>
      </c>
      <c r="D1" s="763"/>
      <c r="E1" s="717" t="s">
        <v>3</v>
      </c>
      <c r="F1" s="710" t="s">
        <v>114</v>
      </c>
      <c r="G1" s="708" t="s">
        <v>5</v>
      </c>
      <c r="H1" s="706" t="s">
        <v>115</v>
      </c>
      <c r="I1" s="708" t="s">
        <v>5</v>
      </c>
      <c r="J1" s="706" t="s">
        <v>115</v>
      </c>
      <c r="K1" s="708" t="s">
        <v>5</v>
      </c>
      <c r="L1" s="706" t="s">
        <v>115</v>
      </c>
      <c r="M1" s="708" t="s">
        <v>5</v>
      </c>
      <c r="N1" s="706" t="s">
        <v>115</v>
      </c>
      <c r="O1" s="708" t="s">
        <v>116</v>
      </c>
      <c r="P1" s="706" t="s">
        <v>115</v>
      </c>
      <c r="Q1" s="708" t="s">
        <v>116</v>
      </c>
      <c r="R1" s="706" t="s">
        <v>115</v>
      </c>
      <c r="S1" s="708" t="s">
        <v>116</v>
      </c>
      <c r="T1" s="712" t="s">
        <v>115</v>
      </c>
    </row>
    <row r="2" spans="1:20" ht="12.75">
      <c r="A2" s="760"/>
      <c r="B2" s="762"/>
      <c r="C2" s="764"/>
      <c r="D2" s="765"/>
      <c r="E2" s="766"/>
      <c r="F2" s="711"/>
      <c r="G2" s="709"/>
      <c r="H2" s="707"/>
      <c r="I2" s="709"/>
      <c r="J2" s="707"/>
      <c r="K2" s="709"/>
      <c r="L2" s="707"/>
      <c r="M2" s="709"/>
      <c r="N2" s="707"/>
      <c r="O2" s="709"/>
      <c r="P2" s="707"/>
      <c r="Q2" s="709"/>
      <c r="R2" s="707"/>
      <c r="S2" s="709"/>
      <c r="T2" s="713"/>
    </row>
    <row r="3" spans="1:20" ht="15">
      <c r="A3" s="133">
        <v>852</v>
      </c>
      <c r="B3" s="686" t="s">
        <v>97</v>
      </c>
      <c r="C3" s="686"/>
      <c r="D3" s="686"/>
      <c r="E3" s="686"/>
      <c r="F3" s="85">
        <f>F4</f>
        <v>123347</v>
      </c>
      <c r="G3" s="229">
        <f>SUM(G4:G20)</f>
        <v>0</v>
      </c>
      <c r="H3" s="85">
        <f>H4</f>
        <v>123347</v>
      </c>
      <c r="I3" s="229"/>
      <c r="J3" s="85">
        <f>J4</f>
        <v>123347</v>
      </c>
      <c r="K3" s="229"/>
      <c r="L3" s="85">
        <f>L4</f>
        <v>123347</v>
      </c>
      <c r="M3" s="229"/>
      <c r="N3" s="85">
        <f>N4</f>
        <v>123347</v>
      </c>
      <c r="O3" s="229"/>
      <c r="P3" s="85">
        <f>P4</f>
        <v>123347</v>
      </c>
      <c r="Q3" s="229"/>
      <c r="R3" s="85">
        <f>R4</f>
        <v>123347</v>
      </c>
      <c r="S3" s="229"/>
      <c r="T3" s="85">
        <f>T4</f>
        <v>123347</v>
      </c>
    </row>
    <row r="4" spans="2:20" ht="12.75">
      <c r="B4" s="177">
        <v>85226</v>
      </c>
      <c r="C4" s="622" t="s">
        <v>218</v>
      </c>
      <c r="D4" s="772"/>
      <c r="E4" s="773"/>
      <c r="F4" s="88">
        <f>F5+F6+F7+F8+F9+F10+F11+F12+F13+F14+F15+F16+F17+F18+F19+F20</f>
        <v>123347</v>
      </c>
      <c r="G4" s="229"/>
      <c r="H4" s="88">
        <f>H5+H6+H7+H8+H9+H10+H11+H12+H13+H14+H15+H16+H17+H18+H19+H20</f>
        <v>123347</v>
      </c>
      <c r="I4" s="229"/>
      <c r="J4" s="88">
        <f>J5+J6+J7+J8+J9+J10+J11+J12+J13+J14+J15+J16+J17+J18+J19+J20</f>
        <v>123347</v>
      </c>
      <c r="K4" s="229"/>
      <c r="L4" s="88">
        <f>L5+L6+L7+L8+L9+L10+L11+L12+L13+L14+L15+L16+L17+L18+L19+L20</f>
        <v>123347</v>
      </c>
      <c r="M4" s="229"/>
      <c r="N4" s="88">
        <f>N5+N6+N7+N8+N9+N10+N11+N12+N13+N14+N15+N16+N17+N18+N19+N20</f>
        <v>123347</v>
      </c>
      <c r="O4" s="229"/>
      <c r="P4" s="88">
        <f>P5+P6+P7+P8+P9+P10+P11+P12+P13+P14+P15+P16+P17+P18+P19+P20</f>
        <v>123347</v>
      </c>
      <c r="Q4" s="229"/>
      <c r="R4" s="88">
        <f>R5+R6+R7+R8+R9+R10+R11+R12+R13+R14+R15+R16+R17+R18+R19+R20</f>
        <v>123347</v>
      </c>
      <c r="S4" s="229"/>
      <c r="T4" s="88">
        <f>T5+T6+T7+T8+T9+T10+T11+T12+T13+T14+T15+T16+T17+T18+T19+T20</f>
        <v>123347</v>
      </c>
    </row>
    <row r="5" spans="2:20" ht="23.25" customHeight="1">
      <c r="B5" s="614"/>
      <c r="C5" s="774">
        <v>4010</v>
      </c>
      <c r="D5" s="660"/>
      <c r="E5" s="165" t="s">
        <v>126</v>
      </c>
      <c r="F5" s="93">
        <v>72174</v>
      </c>
      <c r="G5" s="231"/>
      <c r="H5" s="93">
        <f aca="true" t="shared" si="0" ref="H5:H20">SUM(F5:G5)</f>
        <v>72174</v>
      </c>
      <c r="I5" s="231"/>
      <c r="J5" s="93">
        <f aca="true" t="shared" si="1" ref="J5:J20">SUM(H5:I5)</f>
        <v>72174</v>
      </c>
      <c r="K5" s="231"/>
      <c r="L5" s="93">
        <f aca="true" t="shared" si="2" ref="L5:L20">SUM(J5:K5)</f>
        <v>72174</v>
      </c>
      <c r="M5" s="231"/>
      <c r="N5" s="93">
        <f aca="true" t="shared" si="3" ref="N5:N20">SUM(L5:M5)</f>
        <v>72174</v>
      </c>
      <c r="O5" s="231"/>
      <c r="P5" s="93">
        <f aca="true" t="shared" si="4" ref="P5:P20">SUM(N5:O5)</f>
        <v>72174</v>
      </c>
      <c r="Q5" s="231"/>
      <c r="R5" s="93">
        <f aca="true" t="shared" si="5" ref="R5:R20">SUM(P5:Q5)</f>
        <v>72174</v>
      </c>
      <c r="S5" s="231"/>
      <c r="T5" s="93">
        <f aca="true" t="shared" si="6" ref="T5:T20">SUM(R5:S5)</f>
        <v>72174</v>
      </c>
    </row>
    <row r="6" spans="2:20" ht="16.5" customHeight="1">
      <c r="B6" s="614"/>
      <c r="C6" s="774">
        <v>4040</v>
      </c>
      <c r="D6" s="660"/>
      <c r="E6" s="165" t="s">
        <v>169</v>
      </c>
      <c r="F6" s="93">
        <v>5651</v>
      </c>
      <c r="G6" s="231"/>
      <c r="H6" s="93">
        <f t="shared" si="0"/>
        <v>5651</v>
      </c>
      <c r="I6" s="231"/>
      <c r="J6" s="93">
        <f t="shared" si="1"/>
        <v>5651</v>
      </c>
      <c r="K6" s="231"/>
      <c r="L6" s="93">
        <f t="shared" si="2"/>
        <v>5651</v>
      </c>
      <c r="M6" s="231"/>
      <c r="N6" s="93">
        <f t="shared" si="3"/>
        <v>5651</v>
      </c>
      <c r="O6" s="231"/>
      <c r="P6" s="93">
        <f t="shared" si="4"/>
        <v>5651</v>
      </c>
      <c r="Q6" s="231"/>
      <c r="R6" s="93">
        <f t="shared" si="5"/>
        <v>5651</v>
      </c>
      <c r="S6" s="231"/>
      <c r="T6" s="93">
        <f t="shared" si="6"/>
        <v>5651</v>
      </c>
    </row>
    <row r="7" spans="2:20" ht="16.5" customHeight="1">
      <c r="B7" s="614"/>
      <c r="C7" s="774">
        <v>4110</v>
      </c>
      <c r="D7" s="660"/>
      <c r="E7" s="165" t="s">
        <v>127</v>
      </c>
      <c r="F7" s="93">
        <v>13050</v>
      </c>
      <c r="G7" s="231"/>
      <c r="H7" s="93">
        <f t="shared" si="0"/>
        <v>13050</v>
      </c>
      <c r="I7" s="231"/>
      <c r="J7" s="93">
        <f t="shared" si="1"/>
        <v>13050</v>
      </c>
      <c r="K7" s="231"/>
      <c r="L7" s="93">
        <f t="shared" si="2"/>
        <v>13050</v>
      </c>
      <c r="M7" s="231"/>
      <c r="N7" s="93">
        <f t="shared" si="3"/>
        <v>13050</v>
      </c>
      <c r="O7" s="231"/>
      <c r="P7" s="93">
        <f t="shared" si="4"/>
        <v>13050</v>
      </c>
      <c r="Q7" s="231"/>
      <c r="R7" s="93">
        <f t="shared" si="5"/>
        <v>13050</v>
      </c>
      <c r="S7" s="231"/>
      <c r="T7" s="93">
        <f t="shared" si="6"/>
        <v>13050</v>
      </c>
    </row>
    <row r="8" spans="2:20" ht="12.75" customHeight="1">
      <c r="B8" s="614"/>
      <c r="C8" s="774">
        <v>4120</v>
      </c>
      <c r="D8" s="660"/>
      <c r="E8" s="165" t="s">
        <v>128</v>
      </c>
      <c r="F8" s="93">
        <v>1770</v>
      </c>
      <c r="G8" s="231"/>
      <c r="H8" s="93">
        <f t="shared" si="0"/>
        <v>1770</v>
      </c>
      <c r="I8" s="231"/>
      <c r="J8" s="93">
        <f t="shared" si="1"/>
        <v>1770</v>
      </c>
      <c r="K8" s="231"/>
      <c r="L8" s="93">
        <f t="shared" si="2"/>
        <v>1770</v>
      </c>
      <c r="M8" s="231"/>
      <c r="N8" s="93">
        <f t="shared" si="3"/>
        <v>1770</v>
      </c>
      <c r="O8" s="231"/>
      <c r="P8" s="93">
        <f t="shared" si="4"/>
        <v>1770</v>
      </c>
      <c r="Q8" s="231"/>
      <c r="R8" s="93">
        <f t="shared" si="5"/>
        <v>1770</v>
      </c>
      <c r="S8" s="231"/>
      <c r="T8" s="93">
        <f t="shared" si="6"/>
        <v>1770</v>
      </c>
    </row>
    <row r="9" spans="2:20" ht="15" customHeight="1">
      <c r="B9" s="614"/>
      <c r="C9" s="774">
        <v>4170</v>
      </c>
      <c r="D9" s="660"/>
      <c r="E9" s="165" t="s">
        <v>131</v>
      </c>
      <c r="F9" s="93">
        <v>2100</v>
      </c>
      <c r="G9" s="231"/>
      <c r="H9" s="93">
        <f t="shared" si="0"/>
        <v>2100</v>
      </c>
      <c r="I9" s="231"/>
      <c r="J9" s="93">
        <f t="shared" si="1"/>
        <v>2100</v>
      </c>
      <c r="K9" s="231"/>
      <c r="L9" s="93">
        <f t="shared" si="2"/>
        <v>2100</v>
      </c>
      <c r="M9" s="231"/>
      <c r="N9" s="93">
        <f t="shared" si="3"/>
        <v>2100</v>
      </c>
      <c r="O9" s="231"/>
      <c r="P9" s="93">
        <f t="shared" si="4"/>
        <v>2100</v>
      </c>
      <c r="Q9" s="231"/>
      <c r="R9" s="93">
        <f t="shared" si="5"/>
        <v>2100</v>
      </c>
      <c r="S9" s="231"/>
      <c r="T9" s="93">
        <f t="shared" si="6"/>
        <v>2100</v>
      </c>
    </row>
    <row r="10" spans="2:20" ht="15.75" customHeight="1">
      <c r="B10" s="614"/>
      <c r="C10" s="629">
        <v>4210</v>
      </c>
      <c r="D10" s="630"/>
      <c r="E10" s="120" t="s">
        <v>119</v>
      </c>
      <c r="F10" s="89">
        <v>4840</v>
      </c>
      <c r="G10" s="229"/>
      <c r="H10" s="90">
        <f t="shared" si="0"/>
        <v>4840</v>
      </c>
      <c r="I10" s="229"/>
      <c r="J10" s="90">
        <f t="shared" si="1"/>
        <v>4840</v>
      </c>
      <c r="K10" s="229"/>
      <c r="L10" s="90">
        <f t="shared" si="2"/>
        <v>4840</v>
      </c>
      <c r="M10" s="229"/>
      <c r="N10" s="90">
        <f t="shared" si="3"/>
        <v>4840</v>
      </c>
      <c r="O10" s="229"/>
      <c r="P10" s="90">
        <f t="shared" si="4"/>
        <v>4840</v>
      </c>
      <c r="Q10" s="229"/>
      <c r="R10" s="90">
        <f t="shared" si="5"/>
        <v>4840</v>
      </c>
      <c r="S10" s="229"/>
      <c r="T10" s="90">
        <f t="shared" si="6"/>
        <v>4840</v>
      </c>
    </row>
    <row r="11" spans="2:20" ht="31.5" customHeight="1">
      <c r="B11" s="614"/>
      <c r="C11" s="629">
        <v>4240</v>
      </c>
      <c r="D11" s="630"/>
      <c r="E11" s="120" t="s">
        <v>143</v>
      </c>
      <c r="F11" s="89">
        <v>3500</v>
      </c>
      <c r="G11" s="229"/>
      <c r="H11" s="90">
        <f t="shared" si="0"/>
        <v>3500</v>
      </c>
      <c r="I11" s="229"/>
      <c r="J11" s="90">
        <f t="shared" si="1"/>
        <v>3500</v>
      </c>
      <c r="K11" s="229"/>
      <c r="L11" s="90">
        <f t="shared" si="2"/>
        <v>3500</v>
      </c>
      <c r="M11" s="229"/>
      <c r="N11" s="90">
        <f t="shared" si="3"/>
        <v>3500</v>
      </c>
      <c r="O11" s="229"/>
      <c r="P11" s="90">
        <f t="shared" si="4"/>
        <v>3500</v>
      </c>
      <c r="Q11" s="229"/>
      <c r="R11" s="90">
        <f t="shared" si="5"/>
        <v>3500</v>
      </c>
      <c r="S11" s="229"/>
      <c r="T11" s="90">
        <f t="shared" si="6"/>
        <v>3500</v>
      </c>
    </row>
    <row r="12" spans="2:20" ht="17.25" customHeight="1">
      <c r="B12" s="614"/>
      <c r="C12" s="629">
        <v>4300</v>
      </c>
      <c r="D12" s="630"/>
      <c r="E12" s="120" t="s">
        <v>117</v>
      </c>
      <c r="F12" s="89">
        <v>2032</v>
      </c>
      <c r="G12" s="229"/>
      <c r="H12" s="90">
        <f t="shared" si="0"/>
        <v>2032</v>
      </c>
      <c r="I12" s="229"/>
      <c r="J12" s="90">
        <f t="shared" si="1"/>
        <v>2032</v>
      </c>
      <c r="K12" s="229"/>
      <c r="L12" s="90">
        <f t="shared" si="2"/>
        <v>2032</v>
      </c>
      <c r="M12" s="229"/>
      <c r="N12" s="90">
        <f t="shared" si="3"/>
        <v>2032</v>
      </c>
      <c r="O12" s="229"/>
      <c r="P12" s="90">
        <f t="shared" si="4"/>
        <v>2032</v>
      </c>
      <c r="Q12" s="229"/>
      <c r="R12" s="90">
        <f t="shared" si="5"/>
        <v>2032</v>
      </c>
      <c r="S12" s="229"/>
      <c r="T12" s="90">
        <f t="shared" si="6"/>
        <v>2032</v>
      </c>
    </row>
    <row r="13" spans="2:20" ht="37.5" customHeight="1">
      <c r="B13" s="614"/>
      <c r="C13" s="629">
        <v>4360</v>
      </c>
      <c r="D13" s="630"/>
      <c r="E13" s="120" t="s">
        <v>133</v>
      </c>
      <c r="F13" s="89">
        <v>1500</v>
      </c>
      <c r="G13" s="229"/>
      <c r="H13" s="90">
        <f t="shared" si="0"/>
        <v>1500</v>
      </c>
      <c r="I13" s="229"/>
      <c r="J13" s="90">
        <f t="shared" si="1"/>
        <v>1500</v>
      </c>
      <c r="K13" s="229"/>
      <c r="L13" s="90">
        <f t="shared" si="2"/>
        <v>1500</v>
      </c>
      <c r="M13" s="229"/>
      <c r="N13" s="90">
        <f t="shared" si="3"/>
        <v>1500</v>
      </c>
      <c r="O13" s="229"/>
      <c r="P13" s="90">
        <f t="shared" si="4"/>
        <v>1500</v>
      </c>
      <c r="Q13" s="229"/>
      <c r="R13" s="90">
        <f t="shared" si="5"/>
        <v>1500</v>
      </c>
      <c r="S13" s="229"/>
      <c r="T13" s="90">
        <f t="shared" si="6"/>
        <v>1500</v>
      </c>
    </row>
    <row r="14" spans="2:20" ht="41.25" customHeight="1">
      <c r="B14" s="614"/>
      <c r="C14" s="629">
        <v>4370</v>
      </c>
      <c r="D14" s="630"/>
      <c r="E14" s="120" t="s">
        <v>134</v>
      </c>
      <c r="F14" s="89">
        <v>2000</v>
      </c>
      <c r="G14" s="229"/>
      <c r="H14" s="90">
        <f t="shared" si="0"/>
        <v>2000</v>
      </c>
      <c r="I14" s="229"/>
      <c r="J14" s="90">
        <f t="shared" si="1"/>
        <v>2000</v>
      </c>
      <c r="K14" s="229"/>
      <c r="L14" s="90">
        <f t="shared" si="2"/>
        <v>2000</v>
      </c>
      <c r="M14" s="229"/>
      <c r="N14" s="90">
        <f t="shared" si="3"/>
        <v>2000</v>
      </c>
      <c r="O14" s="229"/>
      <c r="P14" s="90">
        <f t="shared" si="4"/>
        <v>2000</v>
      </c>
      <c r="Q14" s="229"/>
      <c r="R14" s="90">
        <f t="shared" si="5"/>
        <v>2000</v>
      </c>
      <c r="S14" s="229"/>
      <c r="T14" s="90">
        <f t="shared" si="6"/>
        <v>2000</v>
      </c>
    </row>
    <row r="15" spans="2:20" ht="24.75" customHeight="1">
      <c r="B15" s="614"/>
      <c r="C15" s="629">
        <v>4400</v>
      </c>
      <c r="D15" s="630"/>
      <c r="E15" s="120" t="s">
        <v>173</v>
      </c>
      <c r="F15" s="89">
        <v>7520</v>
      </c>
      <c r="G15" s="229"/>
      <c r="H15" s="90">
        <f t="shared" si="0"/>
        <v>7520</v>
      </c>
      <c r="I15" s="229"/>
      <c r="J15" s="90">
        <f t="shared" si="1"/>
        <v>7520</v>
      </c>
      <c r="K15" s="229"/>
      <c r="L15" s="90">
        <f t="shared" si="2"/>
        <v>7520</v>
      </c>
      <c r="M15" s="229"/>
      <c r="N15" s="90">
        <f t="shared" si="3"/>
        <v>7520</v>
      </c>
      <c r="O15" s="229"/>
      <c r="P15" s="90">
        <f t="shared" si="4"/>
        <v>7520</v>
      </c>
      <c r="Q15" s="229"/>
      <c r="R15" s="90">
        <f t="shared" si="5"/>
        <v>7520</v>
      </c>
      <c r="S15" s="229"/>
      <c r="T15" s="90">
        <f t="shared" si="6"/>
        <v>7520</v>
      </c>
    </row>
    <row r="16" spans="2:20" ht="18.75" customHeight="1">
      <c r="B16" s="614"/>
      <c r="C16" s="629">
        <v>4410</v>
      </c>
      <c r="D16" s="630"/>
      <c r="E16" s="120" t="s">
        <v>130</v>
      </c>
      <c r="F16" s="89">
        <v>600</v>
      </c>
      <c r="G16" s="229"/>
      <c r="H16" s="90">
        <f t="shared" si="0"/>
        <v>600</v>
      </c>
      <c r="I16" s="229"/>
      <c r="J16" s="90">
        <f t="shared" si="1"/>
        <v>600</v>
      </c>
      <c r="K16" s="229"/>
      <c r="L16" s="90">
        <f t="shared" si="2"/>
        <v>600</v>
      </c>
      <c r="M16" s="229"/>
      <c r="N16" s="90">
        <f t="shared" si="3"/>
        <v>600</v>
      </c>
      <c r="O16" s="229"/>
      <c r="P16" s="90">
        <f t="shared" si="4"/>
        <v>600</v>
      </c>
      <c r="Q16" s="229"/>
      <c r="R16" s="90">
        <f t="shared" si="5"/>
        <v>600</v>
      </c>
      <c r="S16" s="229"/>
      <c r="T16" s="90">
        <f t="shared" si="6"/>
        <v>600</v>
      </c>
    </row>
    <row r="17" spans="2:20" ht="20.25" customHeight="1">
      <c r="B17" s="614"/>
      <c r="C17" s="629">
        <v>4430</v>
      </c>
      <c r="D17" s="630"/>
      <c r="E17" s="120" t="s">
        <v>122</v>
      </c>
      <c r="F17" s="89">
        <v>800</v>
      </c>
      <c r="G17" s="229"/>
      <c r="H17" s="90">
        <f t="shared" si="0"/>
        <v>800</v>
      </c>
      <c r="I17" s="229"/>
      <c r="J17" s="90">
        <f t="shared" si="1"/>
        <v>800</v>
      </c>
      <c r="K17" s="229"/>
      <c r="L17" s="90">
        <f t="shared" si="2"/>
        <v>800</v>
      </c>
      <c r="M17" s="229"/>
      <c r="N17" s="90">
        <f t="shared" si="3"/>
        <v>800</v>
      </c>
      <c r="O17" s="229"/>
      <c r="P17" s="90">
        <f t="shared" si="4"/>
        <v>800</v>
      </c>
      <c r="Q17" s="229"/>
      <c r="R17" s="90">
        <f t="shared" si="5"/>
        <v>800</v>
      </c>
      <c r="S17" s="229"/>
      <c r="T17" s="90">
        <f t="shared" si="6"/>
        <v>800</v>
      </c>
    </row>
    <row r="18" spans="2:20" ht="26.25" customHeight="1">
      <c r="B18" s="614"/>
      <c r="C18" s="629">
        <v>4440</v>
      </c>
      <c r="D18" s="630"/>
      <c r="E18" s="120" t="s">
        <v>135</v>
      </c>
      <c r="F18" s="89">
        <v>3150</v>
      </c>
      <c r="G18" s="229"/>
      <c r="H18" s="90">
        <f t="shared" si="0"/>
        <v>3150</v>
      </c>
      <c r="I18" s="229"/>
      <c r="J18" s="90">
        <f t="shared" si="1"/>
        <v>3150</v>
      </c>
      <c r="K18" s="229"/>
      <c r="L18" s="90">
        <f t="shared" si="2"/>
        <v>3150</v>
      </c>
      <c r="M18" s="229"/>
      <c r="N18" s="90">
        <f t="shared" si="3"/>
        <v>3150</v>
      </c>
      <c r="O18" s="229"/>
      <c r="P18" s="90">
        <f t="shared" si="4"/>
        <v>3150</v>
      </c>
      <c r="Q18" s="229"/>
      <c r="R18" s="90">
        <f t="shared" si="5"/>
        <v>3150</v>
      </c>
      <c r="S18" s="229"/>
      <c r="T18" s="90">
        <f t="shared" si="6"/>
        <v>3150</v>
      </c>
    </row>
    <row r="19" spans="2:20" ht="28.5" customHeight="1">
      <c r="B19" s="614"/>
      <c r="C19" s="836">
        <v>4700</v>
      </c>
      <c r="D19" s="775"/>
      <c r="E19" s="120" t="s">
        <v>179</v>
      </c>
      <c r="F19" s="89">
        <v>1000</v>
      </c>
      <c r="G19" s="229"/>
      <c r="H19" s="90">
        <f t="shared" si="0"/>
        <v>1000</v>
      </c>
      <c r="I19" s="229"/>
      <c r="J19" s="90">
        <f t="shared" si="1"/>
        <v>1000</v>
      </c>
      <c r="K19" s="229"/>
      <c r="L19" s="90">
        <f t="shared" si="2"/>
        <v>1000</v>
      </c>
      <c r="M19" s="229"/>
      <c r="N19" s="90">
        <f t="shared" si="3"/>
        <v>1000</v>
      </c>
      <c r="O19" s="229"/>
      <c r="P19" s="90">
        <f t="shared" si="4"/>
        <v>1000</v>
      </c>
      <c r="Q19" s="229"/>
      <c r="R19" s="90">
        <f t="shared" si="5"/>
        <v>1000</v>
      </c>
      <c r="S19" s="229"/>
      <c r="T19" s="90">
        <f t="shared" si="6"/>
        <v>1000</v>
      </c>
    </row>
    <row r="20" spans="2:20" ht="43.5" customHeight="1">
      <c r="B20" s="614"/>
      <c r="C20" s="632">
        <v>4740</v>
      </c>
      <c r="D20" s="632"/>
      <c r="E20" s="166" t="s">
        <v>197</v>
      </c>
      <c r="F20" s="89">
        <v>1660</v>
      </c>
      <c r="G20" s="229"/>
      <c r="H20" s="90">
        <f t="shared" si="0"/>
        <v>1660</v>
      </c>
      <c r="I20" s="229"/>
      <c r="J20" s="90">
        <f t="shared" si="1"/>
        <v>1660</v>
      </c>
      <c r="K20" s="229"/>
      <c r="L20" s="90">
        <f t="shared" si="2"/>
        <v>1660</v>
      </c>
      <c r="M20" s="229"/>
      <c r="N20" s="90">
        <f t="shared" si="3"/>
        <v>1660</v>
      </c>
      <c r="O20" s="229"/>
      <c r="P20" s="90">
        <f t="shared" si="4"/>
        <v>1660</v>
      </c>
      <c r="Q20" s="229"/>
      <c r="R20" s="90">
        <f t="shared" si="5"/>
        <v>1660</v>
      </c>
      <c r="S20" s="229"/>
      <c r="T20" s="90">
        <f t="shared" si="6"/>
        <v>1660</v>
      </c>
    </row>
    <row r="21" spans="1:20" ht="12.75">
      <c r="A21" s="758"/>
      <c r="B21" s="758"/>
      <c r="C21" s="758"/>
      <c r="D21" s="758"/>
      <c r="E21" s="758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</sheetData>
  <mergeCells count="39">
    <mergeCell ref="C20:D20"/>
    <mergeCell ref="C16:D16"/>
    <mergeCell ref="C17:D17"/>
    <mergeCell ref="C18:D18"/>
    <mergeCell ref="C19:D19"/>
    <mergeCell ref="C12:D12"/>
    <mergeCell ref="C13:D13"/>
    <mergeCell ref="C14:D14"/>
    <mergeCell ref="C15:D15"/>
    <mergeCell ref="C8:D8"/>
    <mergeCell ref="C9:D9"/>
    <mergeCell ref="C10:D10"/>
    <mergeCell ref="C11:D11"/>
    <mergeCell ref="R1:R2"/>
    <mergeCell ref="S1:S2"/>
    <mergeCell ref="T1:T2"/>
    <mergeCell ref="B3:E3"/>
    <mergeCell ref="N1:N2"/>
    <mergeCell ref="O1:O2"/>
    <mergeCell ref="P1:P2"/>
    <mergeCell ref="Q1:Q2"/>
    <mergeCell ref="J1:J2"/>
    <mergeCell ref="K1:K2"/>
    <mergeCell ref="L1:L2"/>
    <mergeCell ref="M1:M2"/>
    <mergeCell ref="F1:F2"/>
    <mergeCell ref="G1:G2"/>
    <mergeCell ref="H1:H2"/>
    <mergeCell ref="I1:I2"/>
    <mergeCell ref="A21:E21"/>
    <mergeCell ref="A1:A2"/>
    <mergeCell ref="B1:B2"/>
    <mergeCell ref="C1:D2"/>
    <mergeCell ref="E1:E2"/>
    <mergeCell ref="C4:E4"/>
    <mergeCell ref="B5:B20"/>
    <mergeCell ref="C5:D5"/>
    <mergeCell ref="C6:D6"/>
    <mergeCell ref="C7:D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&amp;C&amp;A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60" workbookViewId="0" topLeftCell="A1">
      <selection activeCell="G11" sqref="G11"/>
    </sheetView>
  </sheetViews>
  <sheetFormatPr defaultColWidth="9.140625" defaultRowHeight="12.75"/>
  <cols>
    <col min="3" max="3" width="9.140625" style="0" hidden="1" customWidth="1"/>
    <col min="5" max="5" width="27.140625" style="0" customWidth="1"/>
    <col min="6" max="6" width="18.00390625" style="0" customWidth="1"/>
    <col min="7" max="7" width="12.8515625" style="0" customWidth="1"/>
    <col min="8" max="8" width="15.8515625" style="0" customWidth="1"/>
    <col min="9" max="9" width="13.7109375" style="0" customWidth="1"/>
    <col min="10" max="10" width="15.7109375" style="0" customWidth="1"/>
    <col min="11" max="11" width="14.8515625" style="0" customWidth="1"/>
    <col min="12" max="12" width="16.140625" style="0" customWidth="1"/>
    <col min="13" max="13" width="14.57421875" style="0" customWidth="1"/>
    <col min="14" max="14" width="16.00390625" style="0" customWidth="1"/>
    <col min="15" max="15" width="13.00390625" style="0" customWidth="1"/>
    <col min="16" max="16" width="16.140625" style="0" customWidth="1"/>
    <col min="17" max="17" width="13.140625" style="0" customWidth="1"/>
    <col min="18" max="18" width="15.8515625" style="0" customWidth="1"/>
    <col min="19" max="19" width="14.140625" style="0" customWidth="1"/>
    <col min="20" max="20" width="17.140625" style="0" customWidth="1"/>
  </cols>
  <sheetData>
    <row r="1" spans="1:20" ht="12.75" customHeight="1">
      <c r="A1" s="759" t="s">
        <v>0</v>
      </c>
      <c r="B1" s="761" t="s">
        <v>1</v>
      </c>
      <c r="C1" s="718" t="s">
        <v>2</v>
      </c>
      <c r="D1" s="763"/>
      <c r="E1" s="717" t="s">
        <v>3</v>
      </c>
      <c r="F1" s="710" t="s">
        <v>114</v>
      </c>
      <c r="G1" s="708" t="s">
        <v>5</v>
      </c>
      <c r="H1" s="706" t="s">
        <v>115</v>
      </c>
      <c r="I1" s="708" t="s">
        <v>5</v>
      </c>
      <c r="J1" s="706" t="s">
        <v>115</v>
      </c>
      <c r="K1" s="708" t="s">
        <v>5</v>
      </c>
      <c r="L1" s="706" t="s">
        <v>115</v>
      </c>
      <c r="M1" s="708" t="s">
        <v>5</v>
      </c>
      <c r="N1" s="706" t="s">
        <v>115</v>
      </c>
      <c r="O1" s="708" t="s">
        <v>116</v>
      </c>
      <c r="P1" s="706" t="s">
        <v>115</v>
      </c>
      <c r="Q1" s="708" t="s">
        <v>116</v>
      </c>
      <c r="R1" s="706" t="s">
        <v>115</v>
      </c>
      <c r="S1" s="708" t="s">
        <v>116</v>
      </c>
      <c r="T1" s="712" t="s">
        <v>115</v>
      </c>
    </row>
    <row r="2" spans="1:20" ht="12.75">
      <c r="A2" s="760"/>
      <c r="B2" s="762"/>
      <c r="C2" s="764"/>
      <c r="D2" s="765"/>
      <c r="E2" s="766"/>
      <c r="F2" s="711"/>
      <c r="G2" s="709"/>
      <c r="H2" s="707"/>
      <c r="I2" s="709"/>
      <c r="J2" s="707"/>
      <c r="K2" s="709"/>
      <c r="L2" s="707"/>
      <c r="M2" s="709"/>
      <c r="N2" s="707"/>
      <c r="O2" s="709"/>
      <c r="P2" s="707"/>
      <c r="Q2" s="709"/>
      <c r="R2" s="707"/>
      <c r="S2" s="709"/>
      <c r="T2" s="713"/>
    </row>
    <row r="3" spans="2:20" ht="16.5" customHeight="1">
      <c r="B3" s="258" t="s">
        <v>233</v>
      </c>
      <c r="C3" s="255"/>
      <c r="D3" s="255"/>
      <c r="E3" s="256"/>
      <c r="F3" s="259">
        <f>SUM(F4,F7)</f>
        <v>304905</v>
      </c>
      <c r="G3" s="324">
        <f>SUM(G4:G30)</f>
        <v>0</v>
      </c>
      <c r="H3" s="259">
        <f>SUM(H4,H7)</f>
        <v>304905</v>
      </c>
      <c r="I3" s="260"/>
      <c r="J3" s="259">
        <f>SUM(J4,J7)</f>
        <v>304905</v>
      </c>
      <c r="K3" s="260"/>
      <c r="L3" s="259">
        <f>SUM(L4,L7)</f>
        <v>304905</v>
      </c>
      <c r="M3" s="260"/>
      <c r="N3" s="259">
        <f>SUM(N4,N7)</f>
        <v>304905</v>
      </c>
      <c r="O3" s="260"/>
      <c r="P3" s="259">
        <f>SUM(P4,P7)</f>
        <v>304905</v>
      </c>
      <c r="Q3" s="260"/>
      <c r="R3" s="259">
        <f>SUM(R4,R7)</f>
        <v>304905</v>
      </c>
      <c r="S3" s="260"/>
      <c r="T3" s="259">
        <f>SUM(T4,T7)</f>
        <v>304905</v>
      </c>
    </row>
    <row r="4" spans="1:20" ht="25.5" customHeight="1">
      <c r="A4" s="133">
        <v>801</v>
      </c>
      <c r="B4" s="837" t="s">
        <v>80</v>
      </c>
      <c r="C4" s="838"/>
      <c r="D4" s="838"/>
      <c r="E4" s="839"/>
      <c r="F4" s="85">
        <f>SUM(F5)</f>
        <v>2050</v>
      </c>
      <c r="G4" s="229"/>
      <c r="H4" s="85">
        <f>SUM(H5)</f>
        <v>2050</v>
      </c>
      <c r="I4" s="229"/>
      <c r="J4" s="85">
        <f>SUM(J5)</f>
        <v>2050</v>
      </c>
      <c r="K4" s="229"/>
      <c r="L4" s="85">
        <f>SUM(L5)</f>
        <v>2050</v>
      </c>
      <c r="M4" s="229"/>
      <c r="N4" s="85">
        <f>SUM(N5)</f>
        <v>2050</v>
      </c>
      <c r="O4" s="229"/>
      <c r="P4" s="85">
        <f>SUM(P5)</f>
        <v>2050</v>
      </c>
      <c r="Q4" s="229"/>
      <c r="R4" s="85">
        <f>SUM(R5)</f>
        <v>2050</v>
      </c>
      <c r="S4" s="229"/>
      <c r="T4" s="85">
        <f>SUM(T5)</f>
        <v>2050</v>
      </c>
    </row>
    <row r="5" spans="2:20" ht="24.75" customHeight="1">
      <c r="B5" s="155">
        <v>80146</v>
      </c>
      <c r="C5" s="800" t="s">
        <v>145</v>
      </c>
      <c r="D5" s="800"/>
      <c r="E5" s="801"/>
      <c r="F5" s="88">
        <f>F6</f>
        <v>2050</v>
      </c>
      <c r="G5" s="218"/>
      <c r="H5" s="88">
        <f>H6</f>
        <v>2050</v>
      </c>
      <c r="I5" s="218"/>
      <c r="J5" s="88">
        <f>J6</f>
        <v>2050</v>
      </c>
      <c r="K5" s="218"/>
      <c r="L5" s="88">
        <f>L6</f>
        <v>2050</v>
      </c>
      <c r="M5" s="218"/>
      <c r="N5" s="88">
        <f>N6</f>
        <v>2050</v>
      </c>
      <c r="O5" s="218"/>
      <c r="P5" s="88">
        <f>P6</f>
        <v>2050</v>
      </c>
      <c r="Q5" s="218"/>
      <c r="R5" s="88">
        <f>R6</f>
        <v>2050</v>
      </c>
      <c r="S5" s="218"/>
      <c r="T5" s="88">
        <f>T6</f>
        <v>2050</v>
      </c>
    </row>
    <row r="6" spans="2:20" ht="24" customHeight="1">
      <c r="B6" s="241"/>
      <c r="C6" s="748">
        <v>4300</v>
      </c>
      <c r="D6" s="840"/>
      <c r="E6" s="257" t="s">
        <v>117</v>
      </c>
      <c r="F6" s="89">
        <v>2050</v>
      </c>
      <c r="G6" s="218"/>
      <c r="H6" s="90">
        <f>SUM(F6:G6)</f>
        <v>2050</v>
      </c>
      <c r="I6" s="218"/>
      <c r="J6" s="90">
        <f>SUM(H6:I6)</f>
        <v>2050</v>
      </c>
      <c r="K6" s="218"/>
      <c r="L6" s="90">
        <f>SUM(J6:K6)</f>
        <v>2050</v>
      </c>
      <c r="M6" s="218"/>
      <c r="N6" s="90">
        <f>SUM(L6:M6)</f>
        <v>2050</v>
      </c>
      <c r="O6" s="218"/>
      <c r="P6" s="90">
        <f>SUM(N6:O6)</f>
        <v>2050</v>
      </c>
      <c r="Q6" s="218"/>
      <c r="R6" s="90">
        <f>SUM(P6:Q6)</f>
        <v>2050</v>
      </c>
      <c r="S6" s="218"/>
      <c r="T6" s="90">
        <f>SUM(R6:S6)</f>
        <v>2050</v>
      </c>
    </row>
    <row r="7" spans="1:20" ht="15" customHeight="1">
      <c r="A7" s="133">
        <v>854</v>
      </c>
      <c r="B7" s="837" t="s">
        <v>111</v>
      </c>
      <c r="C7" s="838"/>
      <c r="D7" s="838"/>
      <c r="E7" s="839"/>
      <c r="F7" s="85">
        <f>F8+F29</f>
        <v>302855</v>
      </c>
      <c r="G7" s="229"/>
      <c r="H7" s="85">
        <f>H8+H29</f>
        <v>302855</v>
      </c>
      <c r="I7" s="229"/>
      <c r="J7" s="85">
        <f>J8+J29</f>
        <v>302855</v>
      </c>
      <c r="K7" s="229"/>
      <c r="L7" s="85">
        <f>L8+L29</f>
        <v>302855</v>
      </c>
      <c r="M7" s="229"/>
      <c r="N7" s="85">
        <f>N8+N29</f>
        <v>302855</v>
      </c>
      <c r="O7" s="229"/>
      <c r="P7" s="85">
        <f>P8+P29</f>
        <v>302855</v>
      </c>
      <c r="Q7" s="229"/>
      <c r="R7" s="85">
        <f>R8+R29</f>
        <v>302855</v>
      </c>
      <c r="S7" s="229"/>
      <c r="T7" s="85">
        <f>T8+T29</f>
        <v>302855</v>
      </c>
    </row>
    <row r="8" spans="2:20" ht="23.25" customHeight="1">
      <c r="B8" s="155">
        <v>85406</v>
      </c>
      <c r="C8" s="841" t="s">
        <v>229</v>
      </c>
      <c r="D8" s="841"/>
      <c r="E8" s="842"/>
      <c r="F8" s="88">
        <f>SUM(F9:F28)</f>
        <v>301804</v>
      </c>
      <c r="G8" s="229"/>
      <c r="H8" s="88">
        <f>H9+H10+H11+H12+H13+H14+H15+H16+H17+H18+H19+H20+H21+H22+H23+H24+H25+H26+H27+H28</f>
        <v>301804</v>
      </c>
      <c r="I8" s="229"/>
      <c r="J8" s="88">
        <f>J9+J10+J11+J12+J13+J14+J15+J16+J17+J18+J19+J20+J21+J22+J23+J24+J25+J26+J27+J28</f>
        <v>301804</v>
      </c>
      <c r="K8" s="229"/>
      <c r="L8" s="88">
        <f>L9+L10+L11+L12+L13+L14+L15+L16+L17+L18+L19+L20+L21+L22+L23+L24+L25+L26+L27+L28</f>
        <v>301804</v>
      </c>
      <c r="M8" s="229"/>
      <c r="N8" s="88">
        <f>N9+N10+N11+N12+N13+N14+N15+N16+N17+N18+N19+N20+N21+N22+N23+N24+N25+N26+N27+N28</f>
        <v>301804</v>
      </c>
      <c r="O8" s="229"/>
      <c r="P8" s="88">
        <f>P9+P10+P11+P12+P13+P14+P15+P16+P17+P18+P19+P20+P21+P22+P23+P24+P25+P26+P27+P28</f>
        <v>301804</v>
      </c>
      <c r="Q8" s="229"/>
      <c r="R8" s="88">
        <f>R9+R10+R11+R12+R13+R14+R15+R16+R17+R18+R19+R20+R21+R22+R23+R24+R25+R26+R27+R28</f>
        <v>301804</v>
      </c>
      <c r="S8" s="229"/>
      <c r="T8" s="88">
        <f>T9+T10+T11+T12+T13+T14+T15+T16+T17+T18+T19+T20+T21+T22+T23+T24+T25+T26+T27+T28</f>
        <v>301804</v>
      </c>
    </row>
    <row r="9" spans="2:20" ht="24.75" customHeight="1">
      <c r="B9" s="239"/>
      <c r="C9" s="662">
        <v>3020</v>
      </c>
      <c r="D9" s="783"/>
      <c r="E9" s="245" t="s">
        <v>137</v>
      </c>
      <c r="F9" s="94">
        <v>100</v>
      </c>
      <c r="G9" s="229"/>
      <c r="H9" s="94">
        <f aca="true" t="shared" si="0" ref="H9:H28">SUM(F9:G9)</f>
        <v>100</v>
      </c>
      <c r="I9" s="229"/>
      <c r="J9" s="94">
        <f aca="true" t="shared" si="1" ref="J9:J28">SUM(H9:I9)</f>
        <v>100</v>
      </c>
      <c r="K9" s="229"/>
      <c r="L9" s="94">
        <f aca="true" t="shared" si="2" ref="L9:L28">SUM(J9:K9)</f>
        <v>100</v>
      </c>
      <c r="M9" s="229"/>
      <c r="N9" s="94">
        <f aca="true" t="shared" si="3" ref="N9:N28">SUM(L9:M9)</f>
        <v>100</v>
      </c>
      <c r="O9" s="229"/>
      <c r="P9" s="94">
        <f aca="true" t="shared" si="4" ref="P9:P28">SUM(N9:O9)</f>
        <v>100</v>
      </c>
      <c r="Q9" s="229"/>
      <c r="R9" s="94">
        <f aca="true" t="shared" si="5" ref="R9:R28">SUM(P9:Q9)</f>
        <v>100</v>
      </c>
      <c r="S9" s="229"/>
      <c r="T9" s="94">
        <f aca="true" t="shared" si="6" ref="T9:T28">SUM(R9:S9)</f>
        <v>100</v>
      </c>
    </row>
    <row r="10" spans="2:20" ht="21.75" customHeight="1">
      <c r="B10" s="239"/>
      <c r="C10" s="656">
        <v>4010</v>
      </c>
      <c r="D10" s="660"/>
      <c r="E10" s="165" t="s">
        <v>126</v>
      </c>
      <c r="F10" s="93">
        <v>187164</v>
      </c>
      <c r="G10" s="231">
        <v>-10000</v>
      </c>
      <c r="H10" s="93">
        <f t="shared" si="0"/>
        <v>177164</v>
      </c>
      <c r="I10" s="231"/>
      <c r="J10" s="93">
        <f t="shared" si="1"/>
        <v>177164</v>
      </c>
      <c r="K10" s="231"/>
      <c r="L10" s="93">
        <f t="shared" si="2"/>
        <v>177164</v>
      </c>
      <c r="M10" s="231"/>
      <c r="N10" s="93">
        <f t="shared" si="3"/>
        <v>177164</v>
      </c>
      <c r="O10" s="231"/>
      <c r="P10" s="93">
        <f t="shared" si="4"/>
        <v>177164</v>
      </c>
      <c r="Q10" s="231"/>
      <c r="R10" s="93">
        <f t="shared" si="5"/>
        <v>177164</v>
      </c>
      <c r="S10" s="231"/>
      <c r="T10" s="93">
        <f t="shared" si="6"/>
        <v>177164</v>
      </c>
    </row>
    <row r="11" spans="2:20" ht="16.5" customHeight="1">
      <c r="B11" s="239"/>
      <c r="C11" s="656">
        <v>4040</v>
      </c>
      <c r="D11" s="660"/>
      <c r="E11" s="165" t="s">
        <v>169</v>
      </c>
      <c r="F11" s="93">
        <v>12200</v>
      </c>
      <c r="G11" s="231"/>
      <c r="H11" s="93">
        <f t="shared" si="0"/>
        <v>12200</v>
      </c>
      <c r="I11" s="231"/>
      <c r="J11" s="93">
        <f t="shared" si="1"/>
        <v>12200</v>
      </c>
      <c r="K11" s="231"/>
      <c r="L11" s="93">
        <f t="shared" si="2"/>
        <v>12200</v>
      </c>
      <c r="M11" s="231"/>
      <c r="N11" s="93">
        <f t="shared" si="3"/>
        <v>12200</v>
      </c>
      <c r="O11" s="231"/>
      <c r="P11" s="93">
        <f t="shared" si="4"/>
        <v>12200</v>
      </c>
      <c r="Q11" s="231"/>
      <c r="R11" s="93">
        <f t="shared" si="5"/>
        <v>12200</v>
      </c>
      <c r="S11" s="231"/>
      <c r="T11" s="93">
        <f t="shared" si="6"/>
        <v>12200</v>
      </c>
    </row>
    <row r="12" spans="2:20" ht="18" customHeight="1">
      <c r="B12" s="239"/>
      <c r="C12" s="656">
        <v>4110</v>
      </c>
      <c r="D12" s="660"/>
      <c r="E12" s="165" t="s">
        <v>127</v>
      </c>
      <c r="F12" s="93">
        <v>37507</v>
      </c>
      <c r="G12" s="231">
        <v>-3300</v>
      </c>
      <c r="H12" s="93">
        <f t="shared" si="0"/>
        <v>34207</v>
      </c>
      <c r="I12" s="231"/>
      <c r="J12" s="93">
        <f t="shared" si="1"/>
        <v>34207</v>
      </c>
      <c r="K12" s="231"/>
      <c r="L12" s="93">
        <f t="shared" si="2"/>
        <v>34207</v>
      </c>
      <c r="M12" s="231"/>
      <c r="N12" s="93">
        <f t="shared" si="3"/>
        <v>34207</v>
      </c>
      <c r="O12" s="231"/>
      <c r="P12" s="93">
        <f t="shared" si="4"/>
        <v>34207</v>
      </c>
      <c r="Q12" s="231"/>
      <c r="R12" s="93">
        <f t="shared" si="5"/>
        <v>34207</v>
      </c>
      <c r="S12" s="231"/>
      <c r="T12" s="93">
        <f t="shared" si="6"/>
        <v>34207</v>
      </c>
    </row>
    <row r="13" spans="2:20" ht="12.75">
      <c r="B13" s="239"/>
      <c r="C13" s="656">
        <v>4120</v>
      </c>
      <c r="D13" s="660"/>
      <c r="E13" s="165" t="s">
        <v>128</v>
      </c>
      <c r="F13" s="93">
        <v>4269</v>
      </c>
      <c r="G13" s="231">
        <v>300</v>
      </c>
      <c r="H13" s="93">
        <f t="shared" si="0"/>
        <v>4569</v>
      </c>
      <c r="I13" s="231"/>
      <c r="J13" s="93">
        <f t="shared" si="1"/>
        <v>4569</v>
      </c>
      <c r="K13" s="231"/>
      <c r="L13" s="93">
        <f t="shared" si="2"/>
        <v>4569</v>
      </c>
      <c r="M13" s="231"/>
      <c r="N13" s="93">
        <f t="shared" si="3"/>
        <v>4569</v>
      </c>
      <c r="O13" s="231"/>
      <c r="P13" s="93">
        <f t="shared" si="4"/>
        <v>4569</v>
      </c>
      <c r="Q13" s="231"/>
      <c r="R13" s="93">
        <f t="shared" si="5"/>
        <v>4569</v>
      </c>
      <c r="S13" s="231"/>
      <c r="T13" s="93">
        <f t="shared" si="6"/>
        <v>4569</v>
      </c>
    </row>
    <row r="14" spans="2:20" ht="15.75" customHeight="1">
      <c r="B14" s="239"/>
      <c r="C14" s="656">
        <v>4170</v>
      </c>
      <c r="D14" s="660"/>
      <c r="E14" s="165" t="s">
        <v>131</v>
      </c>
      <c r="F14" s="93">
        <v>2000</v>
      </c>
      <c r="G14" s="231"/>
      <c r="H14" s="93">
        <f t="shared" si="0"/>
        <v>2000</v>
      </c>
      <c r="I14" s="231"/>
      <c r="J14" s="93">
        <f t="shared" si="1"/>
        <v>2000</v>
      </c>
      <c r="K14" s="231"/>
      <c r="L14" s="93">
        <f t="shared" si="2"/>
        <v>2000</v>
      </c>
      <c r="M14" s="231"/>
      <c r="N14" s="93">
        <f t="shared" si="3"/>
        <v>2000</v>
      </c>
      <c r="O14" s="231"/>
      <c r="P14" s="93">
        <f t="shared" si="4"/>
        <v>2000</v>
      </c>
      <c r="Q14" s="231"/>
      <c r="R14" s="93">
        <f t="shared" si="5"/>
        <v>2000</v>
      </c>
      <c r="S14" s="231"/>
      <c r="T14" s="93">
        <f t="shared" si="6"/>
        <v>2000</v>
      </c>
    </row>
    <row r="15" spans="2:20" ht="17.25" customHeight="1">
      <c r="B15" s="239"/>
      <c r="C15" s="635">
        <v>4210</v>
      </c>
      <c r="D15" s="630"/>
      <c r="E15" s="120" t="s">
        <v>119</v>
      </c>
      <c r="F15" s="89">
        <v>14000</v>
      </c>
      <c r="G15" s="229">
        <v>13000</v>
      </c>
      <c r="H15" s="90">
        <f t="shared" si="0"/>
        <v>27000</v>
      </c>
      <c r="I15" s="229"/>
      <c r="J15" s="90">
        <f t="shared" si="1"/>
        <v>27000</v>
      </c>
      <c r="K15" s="229"/>
      <c r="L15" s="90">
        <f t="shared" si="2"/>
        <v>27000</v>
      </c>
      <c r="M15" s="229"/>
      <c r="N15" s="90">
        <f t="shared" si="3"/>
        <v>27000</v>
      </c>
      <c r="O15" s="229"/>
      <c r="P15" s="90">
        <f t="shared" si="4"/>
        <v>27000</v>
      </c>
      <c r="Q15" s="229"/>
      <c r="R15" s="90">
        <f t="shared" si="5"/>
        <v>27000</v>
      </c>
      <c r="S15" s="229"/>
      <c r="T15" s="90">
        <f t="shared" si="6"/>
        <v>27000</v>
      </c>
    </row>
    <row r="16" spans="2:20" ht="24" customHeight="1">
      <c r="B16" s="239"/>
      <c r="C16" s="635">
        <v>4240</v>
      </c>
      <c r="D16" s="630"/>
      <c r="E16" s="122" t="s">
        <v>143</v>
      </c>
      <c r="F16" s="89">
        <v>1400</v>
      </c>
      <c r="G16" s="229"/>
      <c r="H16" s="90">
        <f t="shared" si="0"/>
        <v>1400</v>
      </c>
      <c r="I16" s="229"/>
      <c r="J16" s="90">
        <f t="shared" si="1"/>
        <v>1400</v>
      </c>
      <c r="K16" s="229"/>
      <c r="L16" s="90">
        <f t="shared" si="2"/>
        <v>1400</v>
      </c>
      <c r="M16" s="229"/>
      <c r="N16" s="90">
        <f t="shared" si="3"/>
        <v>1400</v>
      </c>
      <c r="O16" s="229"/>
      <c r="P16" s="90">
        <f t="shared" si="4"/>
        <v>1400</v>
      </c>
      <c r="Q16" s="229"/>
      <c r="R16" s="90">
        <f t="shared" si="5"/>
        <v>1400</v>
      </c>
      <c r="S16" s="229"/>
      <c r="T16" s="90">
        <f t="shared" si="6"/>
        <v>1400</v>
      </c>
    </row>
    <row r="17" spans="2:20" ht="14.25" customHeight="1">
      <c r="B17" s="239"/>
      <c r="C17" s="635">
        <v>4260</v>
      </c>
      <c r="D17" s="630"/>
      <c r="E17" s="163" t="s">
        <v>124</v>
      </c>
      <c r="F17" s="89">
        <v>0</v>
      </c>
      <c r="G17" s="229"/>
      <c r="H17" s="90">
        <f t="shared" si="0"/>
        <v>0</v>
      </c>
      <c r="I17" s="229"/>
      <c r="J17" s="90">
        <f t="shared" si="1"/>
        <v>0</v>
      </c>
      <c r="K17" s="229"/>
      <c r="L17" s="90">
        <f t="shared" si="2"/>
        <v>0</v>
      </c>
      <c r="M17" s="229"/>
      <c r="N17" s="90">
        <f t="shared" si="3"/>
        <v>0</v>
      </c>
      <c r="O17" s="229"/>
      <c r="P17" s="90">
        <f t="shared" si="4"/>
        <v>0</v>
      </c>
      <c r="Q17" s="229"/>
      <c r="R17" s="90">
        <f t="shared" si="5"/>
        <v>0</v>
      </c>
      <c r="S17" s="229"/>
      <c r="T17" s="90">
        <f t="shared" si="6"/>
        <v>0</v>
      </c>
    </row>
    <row r="18" spans="2:20" ht="16.5" customHeight="1">
      <c r="B18" s="239"/>
      <c r="C18" s="635">
        <v>4270</v>
      </c>
      <c r="D18" s="630"/>
      <c r="E18" s="120" t="s">
        <v>120</v>
      </c>
      <c r="F18" s="89">
        <v>1430</v>
      </c>
      <c r="G18" s="229"/>
      <c r="H18" s="90">
        <f t="shared" si="0"/>
        <v>1430</v>
      </c>
      <c r="I18" s="229"/>
      <c r="J18" s="90">
        <f t="shared" si="1"/>
        <v>1430</v>
      </c>
      <c r="K18" s="229"/>
      <c r="L18" s="90">
        <f t="shared" si="2"/>
        <v>1430</v>
      </c>
      <c r="M18" s="229"/>
      <c r="N18" s="90">
        <f t="shared" si="3"/>
        <v>1430</v>
      </c>
      <c r="O18" s="229"/>
      <c r="P18" s="90">
        <f t="shared" si="4"/>
        <v>1430</v>
      </c>
      <c r="Q18" s="229"/>
      <c r="R18" s="90">
        <f t="shared" si="5"/>
        <v>1430</v>
      </c>
      <c r="S18" s="229"/>
      <c r="T18" s="90">
        <f t="shared" si="6"/>
        <v>1430</v>
      </c>
    </row>
    <row r="19" spans="2:20" ht="15" customHeight="1">
      <c r="B19" s="239"/>
      <c r="C19" s="635">
        <v>4280</v>
      </c>
      <c r="D19" s="630"/>
      <c r="E19" s="120" t="s">
        <v>132</v>
      </c>
      <c r="F19" s="89">
        <v>0</v>
      </c>
      <c r="G19" s="229"/>
      <c r="H19" s="90">
        <f t="shared" si="0"/>
        <v>0</v>
      </c>
      <c r="I19" s="229"/>
      <c r="J19" s="90">
        <f t="shared" si="1"/>
        <v>0</v>
      </c>
      <c r="K19" s="229"/>
      <c r="L19" s="90">
        <f t="shared" si="2"/>
        <v>0</v>
      </c>
      <c r="M19" s="229"/>
      <c r="N19" s="90">
        <f t="shared" si="3"/>
        <v>0</v>
      </c>
      <c r="O19" s="229"/>
      <c r="P19" s="90">
        <f t="shared" si="4"/>
        <v>0</v>
      </c>
      <c r="Q19" s="229"/>
      <c r="R19" s="90">
        <f t="shared" si="5"/>
        <v>0</v>
      </c>
      <c r="S19" s="229"/>
      <c r="T19" s="90">
        <f t="shared" si="6"/>
        <v>0</v>
      </c>
    </row>
    <row r="20" spans="2:20" ht="15" customHeight="1">
      <c r="B20" s="239"/>
      <c r="C20" s="635">
        <v>4300</v>
      </c>
      <c r="D20" s="630"/>
      <c r="E20" s="120" t="s">
        <v>117</v>
      </c>
      <c r="F20" s="89">
        <v>4200</v>
      </c>
      <c r="G20" s="229"/>
      <c r="H20" s="90">
        <f t="shared" si="0"/>
        <v>4200</v>
      </c>
      <c r="I20" s="229"/>
      <c r="J20" s="90">
        <f t="shared" si="1"/>
        <v>4200</v>
      </c>
      <c r="K20" s="229"/>
      <c r="L20" s="90">
        <f t="shared" si="2"/>
        <v>4200</v>
      </c>
      <c r="M20" s="229"/>
      <c r="N20" s="90">
        <f t="shared" si="3"/>
        <v>4200</v>
      </c>
      <c r="O20" s="229"/>
      <c r="P20" s="90">
        <f t="shared" si="4"/>
        <v>4200</v>
      </c>
      <c r="Q20" s="229"/>
      <c r="R20" s="90">
        <f t="shared" si="5"/>
        <v>4200</v>
      </c>
      <c r="S20" s="229"/>
      <c r="T20" s="90">
        <f t="shared" si="6"/>
        <v>4200</v>
      </c>
    </row>
    <row r="21" spans="2:20" ht="17.25" customHeight="1">
      <c r="B21" s="239"/>
      <c r="C21" s="635">
        <v>4350</v>
      </c>
      <c r="D21" s="630"/>
      <c r="E21" s="120" t="s">
        <v>177</v>
      </c>
      <c r="F21" s="89">
        <v>400</v>
      </c>
      <c r="G21" s="229"/>
      <c r="H21" s="90">
        <f t="shared" si="0"/>
        <v>400</v>
      </c>
      <c r="I21" s="229"/>
      <c r="J21" s="90">
        <f t="shared" si="1"/>
        <v>400</v>
      </c>
      <c r="K21" s="229"/>
      <c r="L21" s="90">
        <f t="shared" si="2"/>
        <v>400</v>
      </c>
      <c r="M21" s="229"/>
      <c r="N21" s="90">
        <f t="shared" si="3"/>
        <v>400</v>
      </c>
      <c r="O21" s="229"/>
      <c r="P21" s="90">
        <f t="shared" si="4"/>
        <v>400</v>
      </c>
      <c r="Q21" s="229"/>
      <c r="R21" s="90">
        <f t="shared" si="5"/>
        <v>400</v>
      </c>
      <c r="S21" s="229"/>
      <c r="T21" s="90">
        <f t="shared" si="6"/>
        <v>400</v>
      </c>
    </row>
    <row r="22" spans="2:20" ht="34.5" customHeight="1">
      <c r="B22" s="239"/>
      <c r="C22" s="635">
        <v>4370</v>
      </c>
      <c r="D22" s="630"/>
      <c r="E22" s="120" t="s">
        <v>134</v>
      </c>
      <c r="F22" s="89">
        <v>2000</v>
      </c>
      <c r="G22" s="229"/>
      <c r="H22" s="90">
        <f t="shared" si="0"/>
        <v>2000</v>
      </c>
      <c r="I22" s="229"/>
      <c r="J22" s="90">
        <f t="shared" si="1"/>
        <v>2000</v>
      </c>
      <c r="K22" s="229"/>
      <c r="L22" s="90">
        <f t="shared" si="2"/>
        <v>2000</v>
      </c>
      <c r="M22" s="229"/>
      <c r="N22" s="90">
        <f t="shared" si="3"/>
        <v>2000</v>
      </c>
      <c r="O22" s="229"/>
      <c r="P22" s="90">
        <f t="shared" si="4"/>
        <v>2000</v>
      </c>
      <c r="Q22" s="229"/>
      <c r="R22" s="90">
        <f t="shared" si="5"/>
        <v>2000</v>
      </c>
      <c r="S22" s="229"/>
      <c r="T22" s="90">
        <f t="shared" si="6"/>
        <v>2000</v>
      </c>
    </row>
    <row r="23" spans="2:20" ht="30.75" customHeight="1">
      <c r="B23" s="239"/>
      <c r="C23" s="635">
        <v>4400</v>
      </c>
      <c r="D23" s="630"/>
      <c r="E23" s="120" t="s">
        <v>173</v>
      </c>
      <c r="F23" s="89">
        <v>15000</v>
      </c>
      <c r="G23" s="229"/>
      <c r="H23" s="90">
        <f t="shared" si="0"/>
        <v>15000</v>
      </c>
      <c r="I23" s="229"/>
      <c r="J23" s="90">
        <f t="shared" si="1"/>
        <v>15000</v>
      </c>
      <c r="K23" s="229"/>
      <c r="L23" s="90">
        <f t="shared" si="2"/>
        <v>15000</v>
      </c>
      <c r="M23" s="229"/>
      <c r="N23" s="90">
        <f t="shared" si="3"/>
        <v>15000</v>
      </c>
      <c r="O23" s="229"/>
      <c r="P23" s="90">
        <f t="shared" si="4"/>
        <v>15000</v>
      </c>
      <c r="Q23" s="229"/>
      <c r="R23" s="90">
        <f t="shared" si="5"/>
        <v>15000</v>
      </c>
      <c r="S23" s="229"/>
      <c r="T23" s="90">
        <f t="shared" si="6"/>
        <v>15000</v>
      </c>
    </row>
    <row r="24" spans="2:20" ht="17.25" customHeight="1">
      <c r="B24" s="239"/>
      <c r="C24" s="635">
        <v>4410</v>
      </c>
      <c r="D24" s="630"/>
      <c r="E24" s="122" t="s">
        <v>130</v>
      </c>
      <c r="F24" s="89">
        <v>2600</v>
      </c>
      <c r="G24" s="229"/>
      <c r="H24" s="90">
        <f t="shared" si="0"/>
        <v>2600</v>
      </c>
      <c r="I24" s="229"/>
      <c r="J24" s="90">
        <f t="shared" si="1"/>
        <v>2600</v>
      </c>
      <c r="K24" s="229"/>
      <c r="L24" s="90">
        <f t="shared" si="2"/>
        <v>2600</v>
      </c>
      <c r="M24" s="229"/>
      <c r="N24" s="90">
        <f t="shared" si="3"/>
        <v>2600</v>
      </c>
      <c r="O24" s="229"/>
      <c r="P24" s="90">
        <f t="shared" si="4"/>
        <v>2600</v>
      </c>
      <c r="Q24" s="229"/>
      <c r="R24" s="90">
        <f t="shared" si="5"/>
        <v>2600</v>
      </c>
      <c r="S24" s="229"/>
      <c r="T24" s="90">
        <f t="shared" si="6"/>
        <v>2600</v>
      </c>
    </row>
    <row r="25" spans="2:20" ht="12.75">
      <c r="B25" s="239"/>
      <c r="C25" s="635">
        <v>4430</v>
      </c>
      <c r="D25" s="630"/>
      <c r="E25" s="120" t="s">
        <v>122</v>
      </c>
      <c r="F25" s="89">
        <v>370</v>
      </c>
      <c r="G25" s="229"/>
      <c r="H25" s="90">
        <f t="shared" si="0"/>
        <v>370</v>
      </c>
      <c r="I25" s="229"/>
      <c r="J25" s="90">
        <f t="shared" si="1"/>
        <v>370</v>
      </c>
      <c r="K25" s="229"/>
      <c r="L25" s="90">
        <f t="shared" si="2"/>
        <v>370</v>
      </c>
      <c r="M25" s="229"/>
      <c r="N25" s="90">
        <f t="shared" si="3"/>
        <v>370</v>
      </c>
      <c r="O25" s="229"/>
      <c r="P25" s="90">
        <f t="shared" si="4"/>
        <v>370</v>
      </c>
      <c r="Q25" s="229"/>
      <c r="R25" s="90">
        <f t="shared" si="5"/>
        <v>370</v>
      </c>
      <c r="S25" s="229"/>
      <c r="T25" s="90">
        <f t="shared" si="6"/>
        <v>370</v>
      </c>
    </row>
    <row r="26" spans="2:20" ht="22.5">
      <c r="B26" s="239"/>
      <c r="C26" s="635">
        <v>4440</v>
      </c>
      <c r="D26" s="630"/>
      <c r="E26" s="120" t="s">
        <v>173</v>
      </c>
      <c r="F26" s="89">
        <v>15164</v>
      </c>
      <c r="G26" s="229"/>
      <c r="H26" s="90">
        <f t="shared" si="0"/>
        <v>15164</v>
      </c>
      <c r="I26" s="229"/>
      <c r="J26" s="90">
        <f t="shared" si="1"/>
        <v>15164</v>
      </c>
      <c r="K26" s="229"/>
      <c r="L26" s="90">
        <f t="shared" si="2"/>
        <v>15164</v>
      </c>
      <c r="M26" s="229"/>
      <c r="N26" s="90">
        <f t="shared" si="3"/>
        <v>15164</v>
      </c>
      <c r="O26" s="229"/>
      <c r="P26" s="90">
        <f t="shared" si="4"/>
        <v>15164</v>
      </c>
      <c r="Q26" s="229"/>
      <c r="R26" s="90">
        <f t="shared" si="5"/>
        <v>15164</v>
      </c>
      <c r="S26" s="229"/>
      <c r="T26" s="90">
        <f t="shared" si="6"/>
        <v>15164</v>
      </c>
    </row>
    <row r="27" spans="2:20" ht="33.75">
      <c r="B27" s="239"/>
      <c r="C27" s="635">
        <v>4740</v>
      </c>
      <c r="D27" s="630"/>
      <c r="E27" s="120" t="s">
        <v>197</v>
      </c>
      <c r="F27" s="89">
        <v>1000</v>
      </c>
      <c r="G27" s="229"/>
      <c r="H27" s="90">
        <f t="shared" si="0"/>
        <v>1000</v>
      </c>
      <c r="I27" s="229"/>
      <c r="J27" s="90">
        <f t="shared" si="1"/>
        <v>1000</v>
      </c>
      <c r="K27" s="229"/>
      <c r="L27" s="90">
        <f t="shared" si="2"/>
        <v>1000</v>
      </c>
      <c r="M27" s="229"/>
      <c r="N27" s="90">
        <f t="shared" si="3"/>
        <v>1000</v>
      </c>
      <c r="O27" s="229"/>
      <c r="P27" s="90">
        <f t="shared" si="4"/>
        <v>1000</v>
      </c>
      <c r="Q27" s="229"/>
      <c r="R27" s="90">
        <f t="shared" si="5"/>
        <v>1000</v>
      </c>
      <c r="S27" s="229"/>
      <c r="T27" s="90">
        <f t="shared" si="6"/>
        <v>1000</v>
      </c>
    </row>
    <row r="28" spans="2:20" ht="22.5">
      <c r="B28" s="239"/>
      <c r="C28" s="635">
        <v>4750</v>
      </c>
      <c r="D28" s="630"/>
      <c r="E28" s="122" t="s">
        <v>136</v>
      </c>
      <c r="F28" s="89">
        <v>1000</v>
      </c>
      <c r="G28" s="229"/>
      <c r="H28" s="90">
        <f t="shared" si="0"/>
        <v>1000</v>
      </c>
      <c r="I28" s="229"/>
      <c r="J28" s="90">
        <f t="shared" si="1"/>
        <v>1000</v>
      </c>
      <c r="K28" s="229"/>
      <c r="L28" s="90">
        <f t="shared" si="2"/>
        <v>1000</v>
      </c>
      <c r="M28" s="229"/>
      <c r="N28" s="90">
        <f t="shared" si="3"/>
        <v>1000</v>
      </c>
      <c r="O28" s="229"/>
      <c r="P28" s="90">
        <f t="shared" si="4"/>
        <v>1000</v>
      </c>
      <c r="Q28" s="229"/>
      <c r="R28" s="90">
        <f t="shared" si="5"/>
        <v>1000</v>
      </c>
      <c r="S28" s="229"/>
      <c r="T28" s="90">
        <f t="shared" si="6"/>
        <v>1000</v>
      </c>
    </row>
    <row r="29" spans="2:20" ht="12.75">
      <c r="B29" s="155">
        <v>85495</v>
      </c>
      <c r="C29" s="243" t="s">
        <v>121</v>
      </c>
      <c r="D29" s="243" t="s">
        <v>121</v>
      </c>
      <c r="E29" s="244"/>
      <c r="F29" s="88">
        <f>F30</f>
        <v>1051</v>
      </c>
      <c r="G29" s="229"/>
      <c r="H29" s="88">
        <f>H30</f>
        <v>1051</v>
      </c>
      <c r="I29" s="229"/>
      <c r="J29" s="88">
        <f>J30</f>
        <v>1051</v>
      </c>
      <c r="K29" s="229"/>
      <c r="L29" s="88">
        <f>L30</f>
        <v>1051</v>
      </c>
      <c r="M29" s="229"/>
      <c r="N29" s="88">
        <f>N30</f>
        <v>1051</v>
      </c>
      <c r="O29" s="229"/>
      <c r="P29" s="88">
        <f>P30</f>
        <v>1051</v>
      </c>
      <c r="Q29" s="229"/>
      <c r="R29" s="88">
        <f>R30</f>
        <v>1051</v>
      </c>
      <c r="S29" s="229"/>
      <c r="T29" s="88">
        <f>T30</f>
        <v>1051</v>
      </c>
    </row>
    <row r="30" spans="2:20" ht="22.5">
      <c r="B30" s="176"/>
      <c r="C30" s="240">
        <v>4440</v>
      </c>
      <c r="D30" s="240">
        <v>4440</v>
      </c>
      <c r="E30" s="261" t="s">
        <v>173</v>
      </c>
      <c r="F30" s="89">
        <v>1051</v>
      </c>
      <c r="G30" s="229"/>
      <c r="H30" s="90">
        <f>SUM(F30:G30)</f>
        <v>1051</v>
      </c>
      <c r="I30" s="229"/>
      <c r="J30" s="90">
        <f>SUM(H30:I30)</f>
        <v>1051</v>
      </c>
      <c r="K30" s="229"/>
      <c r="L30" s="90">
        <f>SUM(J30:K30)</f>
        <v>1051</v>
      </c>
      <c r="M30" s="229"/>
      <c r="N30" s="90">
        <f>SUM(L30:M30)</f>
        <v>1051</v>
      </c>
      <c r="O30" s="229"/>
      <c r="P30" s="90">
        <f>SUM(N30:O30)</f>
        <v>1051</v>
      </c>
      <c r="Q30" s="229"/>
      <c r="R30" s="90">
        <f>SUM(P30:Q30)</f>
        <v>1051</v>
      </c>
      <c r="S30" s="229"/>
      <c r="T30" s="90">
        <f>SUM(R30:S30)</f>
        <v>1051</v>
      </c>
    </row>
    <row r="31" spans="1:20" ht="12.75">
      <c r="A31" s="758"/>
      <c r="B31" s="758"/>
      <c r="C31" s="758"/>
      <c r="D31" s="758"/>
      <c r="E31" s="758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</sheetData>
  <mergeCells count="45">
    <mergeCell ref="C17:D17"/>
    <mergeCell ref="C21:D21"/>
    <mergeCell ref="C22:D22"/>
    <mergeCell ref="C23:D23"/>
    <mergeCell ref="C24:D24"/>
    <mergeCell ref="C25:D25"/>
    <mergeCell ref="C27:D27"/>
    <mergeCell ref="C28:D28"/>
    <mergeCell ref="C26:D26"/>
    <mergeCell ref="B4:E4"/>
    <mergeCell ref="C11:D11"/>
    <mergeCell ref="C8:E8"/>
    <mergeCell ref="C9:D9"/>
    <mergeCell ref="C10:D10"/>
    <mergeCell ref="C15:D15"/>
    <mergeCell ref="C16:D16"/>
    <mergeCell ref="C5:E5"/>
    <mergeCell ref="C6:D6"/>
    <mergeCell ref="C12:D12"/>
    <mergeCell ref="R1:R2"/>
    <mergeCell ref="S1:S2"/>
    <mergeCell ref="T1:T2"/>
    <mergeCell ref="B7:E7"/>
    <mergeCell ref="N1:N2"/>
    <mergeCell ref="O1:O2"/>
    <mergeCell ref="P1:P2"/>
    <mergeCell ref="Q1:Q2"/>
    <mergeCell ref="J1:J2"/>
    <mergeCell ref="K1:K2"/>
    <mergeCell ref="L1:L2"/>
    <mergeCell ref="M1:M2"/>
    <mergeCell ref="F1:F2"/>
    <mergeCell ref="G1:G2"/>
    <mergeCell ref="H1:H2"/>
    <mergeCell ref="I1:I2"/>
    <mergeCell ref="A31:E31"/>
    <mergeCell ref="A1:A2"/>
    <mergeCell ref="B1:B2"/>
    <mergeCell ref="C1:D2"/>
    <mergeCell ref="E1:E2"/>
    <mergeCell ref="C18:D18"/>
    <mergeCell ref="C19:D19"/>
    <mergeCell ref="C20:D20"/>
    <mergeCell ref="C13:D13"/>
    <mergeCell ref="C14:D14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 xml:space="preserve">&amp;C&amp;A </oddHeader>
  </headerFooter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94"/>
  <sheetViews>
    <sheetView view="pageBreakPreview" zoomScaleSheetLayoutView="100" workbookViewId="0" topLeftCell="A22">
      <selection activeCell="G9" sqref="G9"/>
    </sheetView>
  </sheetViews>
  <sheetFormatPr defaultColWidth="9.140625" defaultRowHeight="12.75"/>
  <cols>
    <col min="1" max="1" width="5.421875" style="0" customWidth="1"/>
    <col min="2" max="2" width="8.421875" style="0" customWidth="1"/>
    <col min="3" max="3" width="9.140625" style="0" hidden="1" customWidth="1"/>
    <col min="5" max="5" width="27.7109375" style="0" customWidth="1"/>
    <col min="6" max="6" width="17.140625" style="0" customWidth="1"/>
    <col min="7" max="7" width="13.57421875" style="0" customWidth="1"/>
    <col min="8" max="8" width="16.421875" style="0" customWidth="1"/>
    <col min="9" max="9" width="14.57421875" style="0" customWidth="1"/>
    <col min="10" max="10" width="15.8515625" style="0" customWidth="1"/>
    <col min="11" max="11" width="14.00390625" style="0" customWidth="1"/>
    <col min="12" max="12" width="16.28125" style="0" customWidth="1"/>
    <col min="13" max="13" width="13.7109375" style="0" customWidth="1"/>
    <col min="14" max="14" width="15.57421875" style="0" customWidth="1"/>
    <col min="15" max="15" width="14.421875" style="0" customWidth="1"/>
    <col min="16" max="16" width="16.140625" style="0" customWidth="1"/>
    <col min="17" max="17" width="13.421875" style="0" customWidth="1"/>
    <col min="18" max="18" width="15.00390625" style="0" customWidth="1"/>
    <col min="19" max="19" width="11.7109375" style="0" customWidth="1"/>
    <col min="20" max="20" width="14.7109375" style="0" customWidth="1"/>
  </cols>
  <sheetData>
    <row r="1" spans="1:20" ht="12.75" customHeight="1">
      <c r="A1" s="759" t="s">
        <v>0</v>
      </c>
      <c r="B1" s="761" t="s">
        <v>1</v>
      </c>
      <c r="C1" s="718" t="s">
        <v>2</v>
      </c>
      <c r="D1" s="763"/>
      <c r="E1" s="717" t="s">
        <v>3</v>
      </c>
      <c r="F1" s="710" t="s">
        <v>114</v>
      </c>
      <c r="G1" s="708" t="s">
        <v>5</v>
      </c>
      <c r="H1" s="706" t="s">
        <v>115</v>
      </c>
      <c r="I1" s="708" t="s">
        <v>5</v>
      </c>
      <c r="J1" s="706" t="s">
        <v>115</v>
      </c>
      <c r="K1" s="708" t="s">
        <v>5</v>
      </c>
      <c r="L1" s="706" t="s">
        <v>115</v>
      </c>
      <c r="M1" s="708" t="s">
        <v>5</v>
      </c>
      <c r="N1" s="706" t="s">
        <v>115</v>
      </c>
      <c r="O1" s="708" t="s">
        <v>116</v>
      </c>
      <c r="P1" s="706" t="s">
        <v>115</v>
      </c>
      <c r="Q1" s="708" t="s">
        <v>116</v>
      </c>
      <c r="R1" s="706" t="s">
        <v>115</v>
      </c>
      <c r="S1" s="708" t="s">
        <v>116</v>
      </c>
      <c r="T1" s="712" t="s">
        <v>115</v>
      </c>
    </row>
    <row r="2" spans="1:20" ht="12.75">
      <c r="A2" s="760"/>
      <c r="B2" s="762"/>
      <c r="C2" s="764"/>
      <c r="D2" s="765"/>
      <c r="E2" s="766"/>
      <c r="F2" s="711"/>
      <c r="G2" s="709"/>
      <c r="H2" s="707"/>
      <c r="I2" s="709"/>
      <c r="J2" s="707"/>
      <c r="K2" s="709"/>
      <c r="L2" s="707"/>
      <c r="M2" s="709"/>
      <c r="N2" s="707"/>
      <c r="O2" s="709"/>
      <c r="P2" s="707"/>
      <c r="Q2" s="709"/>
      <c r="R2" s="707"/>
      <c r="S2" s="709"/>
      <c r="T2" s="713"/>
    </row>
    <row r="3" spans="1:20" ht="27" customHeight="1">
      <c r="A3" s="283"/>
      <c r="B3" s="282"/>
      <c r="C3" s="273"/>
      <c r="D3" s="851" t="s">
        <v>230</v>
      </c>
      <c r="E3" s="851"/>
      <c r="F3" s="281">
        <f>F4+F22+F41+F60+F63+F88+F92</f>
        <v>2627972</v>
      </c>
      <c r="G3" s="451">
        <f>SUM(G4:G93)</f>
        <v>21963</v>
      </c>
      <c r="H3" s="281">
        <f>H4+H22+H41+H60+H63+H88+H92</f>
        <v>2649935</v>
      </c>
      <c r="I3" s="451">
        <f>SUM(I4:I93)</f>
        <v>0</v>
      </c>
      <c r="J3" s="281">
        <f>J4+J22+J41+J60+J63+J88+J92</f>
        <v>2649935</v>
      </c>
      <c r="K3" s="451">
        <f>SUM(K4:K93)</f>
        <v>0</v>
      </c>
      <c r="L3" s="274">
        <f>L4+L22+L41+L60+L63+L88+L92</f>
        <v>2649935</v>
      </c>
      <c r="M3" s="451">
        <f>SUM(M4:M93)</f>
        <v>0</v>
      </c>
      <c r="N3" s="274">
        <f>N4+N22+N41+N60+N63+N88+N92</f>
        <v>2649935</v>
      </c>
      <c r="O3" s="451">
        <f>SUM(O4:O93)</f>
        <v>0</v>
      </c>
      <c r="P3" s="274">
        <f>P4+P22+P41+P60+P63+P88+P92</f>
        <v>2649935</v>
      </c>
      <c r="Q3" s="451">
        <f>SUM(Q4:Q93)</f>
        <v>0</v>
      </c>
      <c r="R3" s="274">
        <f>R4+R22+R41+R60+R63+R88+R92</f>
        <v>2649935</v>
      </c>
      <c r="S3" s="451">
        <f>SUM(S4:S93)</f>
        <v>0</v>
      </c>
      <c r="T3" s="274">
        <f>T4+T22+T41+T60+T63+T88+T92</f>
        <v>2649935</v>
      </c>
    </row>
    <row r="4" spans="2:20" ht="15.75" customHeight="1">
      <c r="B4" s="155">
        <v>80102</v>
      </c>
      <c r="C4" s="832" t="s">
        <v>196</v>
      </c>
      <c r="D4" s="844"/>
      <c r="E4" s="845"/>
      <c r="F4" s="88">
        <f>F5+F6+F7+F8+F9+F10+F11+F12+F13+F14+F15+F16+F17+F18+F19+F20+F21</f>
        <v>606772</v>
      </c>
      <c r="G4" s="229"/>
      <c r="H4" s="88">
        <f>H5+H6+H7+H8+H9+H10+H11+H12+H13+H14+H15+H16+H17+H18+H19+H20+H21</f>
        <v>664770</v>
      </c>
      <c r="I4" s="229"/>
      <c r="J4" s="88">
        <f>J5+J6+J7+J8+J9+J10+J11+J12+J13+J14+J15+J16+J17+J18+J19+J20+J21</f>
        <v>664770</v>
      </c>
      <c r="K4" s="229"/>
      <c r="L4" s="88">
        <f>L5+L6+L7+L8+L9+L10+L11+L12+L13+L14+L15+L16+L17+L18+L19+L20+L21</f>
        <v>664770</v>
      </c>
      <c r="M4" s="229"/>
      <c r="N4" s="88">
        <f>N5+N6+N7+N8+N9+N10+N11+N12+N13+N14+N15+N16+N17+N18+N19+N20+N21</f>
        <v>664770</v>
      </c>
      <c r="O4" s="229"/>
      <c r="P4" s="88">
        <f>P5+P6+P7+P8+P9+P10+P11+P12+P13+P14+P15+P16+P17+P18+P19+P20+P21</f>
        <v>664770</v>
      </c>
      <c r="Q4" s="229"/>
      <c r="R4" s="88">
        <f>R5+R6+R7+R8+R9+R10+R11+R12+R13+R14+R15+R16+R17+R18+R19+R20+R21</f>
        <v>664770</v>
      </c>
      <c r="S4" s="229"/>
      <c r="T4" s="88">
        <f>T5+T6+T7+T8+T9+T10+T11+T12+T13+T14+T15+T16+T17+T18+T19+T20+T21</f>
        <v>664770</v>
      </c>
    </row>
    <row r="5" spans="2:20" ht="27.75" customHeight="1">
      <c r="B5" s="752"/>
      <c r="C5" s="662">
        <v>3020</v>
      </c>
      <c r="D5" s="783"/>
      <c r="E5" s="169" t="s">
        <v>137</v>
      </c>
      <c r="F5" s="97">
        <v>2025</v>
      </c>
      <c r="G5" s="229"/>
      <c r="H5" s="94">
        <f aca="true" t="shared" si="0" ref="H5:H21">SUM(F5:G5)</f>
        <v>2025</v>
      </c>
      <c r="I5" s="229"/>
      <c r="J5" s="94">
        <f aca="true" t="shared" si="1" ref="J5:J21">SUM(H5:I5)</f>
        <v>2025</v>
      </c>
      <c r="K5" s="229"/>
      <c r="L5" s="94">
        <f aca="true" t="shared" si="2" ref="L5:L21">SUM(J5:K5)</f>
        <v>2025</v>
      </c>
      <c r="M5" s="229"/>
      <c r="N5" s="94">
        <f aca="true" t="shared" si="3" ref="N5:N21">SUM(L5:M5)</f>
        <v>2025</v>
      </c>
      <c r="O5" s="229"/>
      <c r="P5" s="94">
        <f aca="true" t="shared" si="4" ref="P5:P21">SUM(N5:O5)</f>
        <v>2025</v>
      </c>
      <c r="Q5" s="229"/>
      <c r="R5" s="94">
        <f aca="true" t="shared" si="5" ref="R5:R21">SUM(P5:Q5)</f>
        <v>2025</v>
      </c>
      <c r="S5" s="229"/>
      <c r="T5" s="94">
        <f aca="true" t="shared" si="6" ref="T5:T21">SUM(R5:S5)</f>
        <v>2025</v>
      </c>
    </row>
    <row r="6" spans="2:20" ht="24" customHeight="1">
      <c r="B6" s="752"/>
      <c r="C6" s="659">
        <v>4010</v>
      </c>
      <c r="D6" s="660"/>
      <c r="E6" s="165" t="s">
        <v>126</v>
      </c>
      <c r="F6" s="98">
        <v>381731</v>
      </c>
      <c r="G6" s="231">
        <v>63055</v>
      </c>
      <c r="H6" s="93">
        <f t="shared" si="0"/>
        <v>444786</v>
      </c>
      <c r="I6" s="231"/>
      <c r="J6" s="93">
        <f t="shared" si="1"/>
        <v>444786</v>
      </c>
      <c r="K6" s="231"/>
      <c r="L6" s="93">
        <f t="shared" si="2"/>
        <v>444786</v>
      </c>
      <c r="M6" s="231"/>
      <c r="N6" s="93">
        <f t="shared" si="3"/>
        <v>444786</v>
      </c>
      <c r="O6" s="231"/>
      <c r="P6" s="93">
        <f t="shared" si="4"/>
        <v>444786</v>
      </c>
      <c r="Q6" s="231"/>
      <c r="R6" s="93">
        <f t="shared" si="5"/>
        <v>444786</v>
      </c>
      <c r="S6" s="231"/>
      <c r="T6" s="93">
        <f t="shared" si="6"/>
        <v>444786</v>
      </c>
    </row>
    <row r="7" spans="2:20" ht="16.5" customHeight="1">
      <c r="B7" s="752"/>
      <c r="C7" s="656">
        <v>4040</v>
      </c>
      <c r="D7" s="660"/>
      <c r="E7" s="165" t="s">
        <v>169</v>
      </c>
      <c r="F7" s="98">
        <v>41028</v>
      </c>
      <c r="G7" s="231"/>
      <c r="H7" s="93">
        <f t="shared" si="0"/>
        <v>41028</v>
      </c>
      <c r="I7" s="231"/>
      <c r="J7" s="93">
        <f t="shared" si="1"/>
        <v>41028</v>
      </c>
      <c r="K7" s="231"/>
      <c r="L7" s="93">
        <f t="shared" si="2"/>
        <v>41028</v>
      </c>
      <c r="M7" s="231"/>
      <c r="N7" s="93">
        <f t="shared" si="3"/>
        <v>41028</v>
      </c>
      <c r="O7" s="231"/>
      <c r="P7" s="93">
        <f t="shared" si="4"/>
        <v>41028</v>
      </c>
      <c r="Q7" s="231"/>
      <c r="R7" s="93">
        <f t="shared" si="5"/>
        <v>41028</v>
      </c>
      <c r="S7" s="231"/>
      <c r="T7" s="93">
        <f t="shared" si="6"/>
        <v>41028</v>
      </c>
    </row>
    <row r="8" spans="2:20" ht="12.75" customHeight="1">
      <c r="B8" s="752"/>
      <c r="C8" s="656">
        <v>4110</v>
      </c>
      <c r="D8" s="660"/>
      <c r="E8" s="165" t="s">
        <v>127</v>
      </c>
      <c r="F8" s="98">
        <v>82014</v>
      </c>
      <c r="G8" s="231"/>
      <c r="H8" s="93">
        <f t="shared" si="0"/>
        <v>82014</v>
      </c>
      <c r="I8" s="231"/>
      <c r="J8" s="93">
        <f t="shared" si="1"/>
        <v>82014</v>
      </c>
      <c r="K8" s="231"/>
      <c r="L8" s="93">
        <f t="shared" si="2"/>
        <v>82014</v>
      </c>
      <c r="M8" s="231"/>
      <c r="N8" s="93">
        <f t="shared" si="3"/>
        <v>82014</v>
      </c>
      <c r="O8" s="231"/>
      <c r="P8" s="93">
        <f t="shared" si="4"/>
        <v>82014</v>
      </c>
      <c r="Q8" s="231"/>
      <c r="R8" s="93">
        <f t="shared" si="5"/>
        <v>82014</v>
      </c>
      <c r="S8" s="231"/>
      <c r="T8" s="93">
        <f t="shared" si="6"/>
        <v>82014</v>
      </c>
    </row>
    <row r="9" spans="2:20" ht="18" customHeight="1">
      <c r="B9" s="752"/>
      <c r="C9" s="656">
        <v>4120</v>
      </c>
      <c r="D9" s="660"/>
      <c r="E9" s="165" t="s">
        <v>128</v>
      </c>
      <c r="F9" s="93">
        <v>11334</v>
      </c>
      <c r="G9" s="231"/>
      <c r="H9" s="93">
        <f t="shared" si="0"/>
        <v>11334</v>
      </c>
      <c r="I9" s="231"/>
      <c r="J9" s="93">
        <f t="shared" si="1"/>
        <v>11334</v>
      </c>
      <c r="K9" s="231"/>
      <c r="L9" s="93">
        <f t="shared" si="2"/>
        <v>11334</v>
      </c>
      <c r="M9" s="231"/>
      <c r="N9" s="93">
        <f t="shared" si="3"/>
        <v>11334</v>
      </c>
      <c r="O9" s="231"/>
      <c r="P9" s="93">
        <f t="shared" si="4"/>
        <v>11334</v>
      </c>
      <c r="Q9" s="231"/>
      <c r="R9" s="93">
        <f t="shared" si="5"/>
        <v>11334</v>
      </c>
      <c r="S9" s="231"/>
      <c r="T9" s="93">
        <f t="shared" si="6"/>
        <v>11334</v>
      </c>
    </row>
    <row r="10" spans="2:20" ht="15.75" customHeight="1">
      <c r="B10" s="752"/>
      <c r="C10" s="635">
        <v>4210</v>
      </c>
      <c r="D10" s="630"/>
      <c r="E10" s="120" t="s">
        <v>119</v>
      </c>
      <c r="F10" s="89">
        <v>26500</v>
      </c>
      <c r="G10" s="229"/>
      <c r="H10" s="90">
        <f t="shared" si="0"/>
        <v>26500</v>
      </c>
      <c r="I10" s="229"/>
      <c r="J10" s="90">
        <f t="shared" si="1"/>
        <v>26500</v>
      </c>
      <c r="K10" s="229"/>
      <c r="L10" s="90">
        <f t="shared" si="2"/>
        <v>26500</v>
      </c>
      <c r="M10" s="229"/>
      <c r="N10" s="90">
        <f t="shared" si="3"/>
        <v>26500</v>
      </c>
      <c r="O10" s="229"/>
      <c r="P10" s="90">
        <f t="shared" si="4"/>
        <v>26500</v>
      </c>
      <c r="Q10" s="229"/>
      <c r="R10" s="90">
        <f t="shared" si="5"/>
        <v>26500</v>
      </c>
      <c r="S10" s="229"/>
      <c r="T10" s="90">
        <f t="shared" si="6"/>
        <v>26500</v>
      </c>
    </row>
    <row r="11" spans="2:20" ht="28.5" customHeight="1">
      <c r="B11" s="752"/>
      <c r="C11" s="635">
        <v>4240</v>
      </c>
      <c r="D11" s="630"/>
      <c r="E11" s="120" t="s">
        <v>143</v>
      </c>
      <c r="F11" s="89">
        <v>700</v>
      </c>
      <c r="G11" s="229"/>
      <c r="H11" s="90">
        <f t="shared" si="0"/>
        <v>700</v>
      </c>
      <c r="I11" s="229"/>
      <c r="J11" s="90">
        <f t="shared" si="1"/>
        <v>700</v>
      </c>
      <c r="K11" s="229"/>
      <c r="L11" s="90">
        <f t="shared" si="2"/>
        <v>700</v>
      </c>
      <c r="M11" s="229"/>
      <c r="N11" s="90">
        <f t="shared" si="3"/>
        <v>700</v>
      </c>
      <c r="O11" s="229"/>
      <c r="P11" s="90">
        <f t="shared" si="4"/>
        <v>700</v>
      </c>
      <c r="Q11" s="229"/>
      <c r="R11" s="90">
        <f t="shared" si="5"/>
        <v>700</v>
      </c>
      <c r="S11" s="229"/>
      <c r="T11" s="90">
        <f t="shared" si="6"/>
        <v>700</v>
      </c>
    </row>
    <row r="12" spans="2:20" ht="14.25" customHeight="1">
      <c r="B12" s="752"/>
      <c r="C12" s="635">
        <v>4260</v>
      </c>
      <c r="D12" s="630"/>
      <c r="E12" s="120" t="s">
        <v>124</v>
      </c>
      <c r="F12" s="92">
        <v>6900</v>
      </c>
      <c r="G12" s="229"/>
      <c r="H12" s="90">
        <f t="shared" si="0"/>
        <v>6900</v>
      </c>
      <c r="I12" s="229"/>
      <c r="J12" s="90">
        <f t="shared" si="1"/>
        <v>6900</v>
      </c>
      <c r="K12" s="229"/>
      <c r="L12" s="90">
        <f t="shared" si="2"/>
        <v>6900</v>
      </c>
      <c r="M12" s="229"/>
      <c r="N12" s="90">
        <f t="shared" si="3"/>
        <v>6900</v>
      </c>
      <c r="O12" s="229"/>
      <c r="P12" s="90">
        <f t="shared" si="4"/>
        <v>6900</v>
      </c>
      <c r="Q12" s="229"/>
      <c r="R12" s="90">
        <f t="shared" si="5"/>
        <v>6900</v>
      </c>
      <c r="S12" s="229"/>
      <c r="T12" s="90">
        <f t="shared" si="6"/>
        <v>6900</v>
      </c>
    </row>
    <row r="13" spans="2:20" ht="14.25" customHeight="1">
      <c r="B13" s="752"/>
      <c r="C13" s="635">
        <v>4270</v>
      </c>
      <c r="D13" s="630"/>
      <c r="E13" s="120" t="s">
        <v>120</v>
      </c>
      <c r="F13" s="92">
        <v>3000</v>
      </c>
      <c r="G13" s="229"/>
      <c r="H13" s="90">
        <f t="shared" si="0"/>
        <v>3000</v>
      </c>
      <c r="I13" s="229"/>
      <c r="J13" s="90">
        <f t="shared" si="1"/>
        <v>3000</v>
      </c>
      <c r="K13" s="229"/>
      <c r="L13" s="90">
        <f t="shared" si="2"/>
        <v>3000</v>
      </c>
      <c r="M13" s="229"/>
      <c r="N13" s="90">
        <f t="shared" si="3"/>
        <v>3000</v>
      </c>
      <c r="O13" s="229"/>
      <c r="P13" s="90">
        <f t="shared" si="4"/>
        <v>3000</v>
      </c>
      <c r="Q13" s="229"/>
      <c r="R13" s="90">
        <f t="shared" si="5"/>
        <v>3000</v>
      </c>
      <c r="S13" s="229"/>
      <c r="T13" s="90">
        <f t="shared" si="6"/>
        <v>3000</v>
      </c>
    </row>
    <row r="14" spans="2:20" ht="15" customHeight="1">
      <c r="B14" s="752"/>
      <c r="C14" s="635">
        <v>4280</v>
      </c>
      <c r="D14" s="630"/>
      <c r="E14" s="120" t="s">
        <v>132</v>
      </c>
      <c r="F14" s="92">
        <v>640</v>
      </c>
      <c r="G14" s="229"/>
      <c r="H14" s="90">
        <f t="shared" si="0"/>
        <v>640</v>
      </c>
      <c r="I14" s="229"/>
      <c r="J14" s="90">
        <f t="shared" si="1"/>
        <v>640</v>
      </c>
      <c r="K14" s="229"/>
      <c r="L14" s="90">
        <f t="shared" si="2"/>
        <v>640</v>
      </c>
      <c r="M14" s="229"/>
      <c r="N14" s="90">
        <f t="shared" si="3"/>
        <v>640</v>
      </c>
      <c r="O14" s="229"/>
      <c r="P14" s="90">
        <f t="shared" si="4"/>
        <v>640</v>
      </c>
      <c r="Q14" s="229"/>
      <c r="R14" s="90">
        <f t="shared" si="5"/>
        <v>640</v>
      </c>
      <c r="S14" s="229"/>
      <c r="T14" s="90">
        <f t="shared" si="6"/>
        <v>640</v>
      </c>
    </row>
    <row r="15" spans="2:20" ht="15" customHeight="1">
      <c r="B15" s="752"/>
      <c r="C15" s="635">
        <v>4300</v>
      </c>
      <c r="D15" s="630"/>
      <c r="E15" s="120" t="s">
        <v>117</v>
      </c>
      <c r="F15" s="92">
        <v>7760</v>
      </c>
      <c r="G15" s="229"/>
      <c r="H15" s="90">
        <f t="shared" si="0"/>
        <v>7760</v>
      </c>
      <c r="I15" s="229"/>
      <c r="J15" s="90">
        <f t="shared" si="1"/>
        <v>7760</v>
      </c>
      <c r="K15" s="229"/>
      <c r="L15" s="90">
        <f t="shared" si="2"/>
        <v>7760</v>
      </c>
      <c r="M15" s="229"/>
      <c r="N15" s="90">
        <f t="shared" si="3"/>
        <v>7760</v>
      </c>
      <c r="O15" s="229"/>
      <c r="P15" s="90">
        <f t="shared" si="4"/>
        <v>7760</v>
      </c>
      <c r="Q15" s="229"/>
      <c r="R15" s="90">
        <f t="shared" si="5"/>
        <v>7760</v>
      </c>
      <c r="S15" s="229"/>
      <c r="T15" s="90">
        <f t="shared" si="6"/>
        <v>7760</v>
      </c>
    </row>
    <row r="16" spans="2:20" ht="35.25" customHeight="1">
      <c r="B16" s="752"/>
      <c r="C16" s="635">
        <v>4370</v>
      </c>
      <c r="D16" s="630"/>
      <c r="E16" s="120" t="s">
        <v>134</v>
      </c>
      <c r="F16" s="92">
        <v>1000</v>
      </c>
      <c r="G16" s="229"/>
      <c r="H16" s="90">
        <f t="shared" si="0"/>
        <v>1000</v>
      </c>
      <c r="I16" s="229"/>
      <c r="J16" s="90">
        <f t="shared" si="1"/>
        <v>1000</v>
      </c>
      <c r="K16" s="229"/>
      <c r="L16" s="90">
        <f t="shared" si="2"/>
        <v>1000</v>
      </c>
      <c r="M16" s="229"/>
      <c r="N16" s="90">
        <f t="shared" si="3"/>
        <v>1000</v>
      </c>
      <c r="O16" s="229"/>
      <c r="P16" s="90">
        <f t="shared" si="4"/>
        <v>1000</v>
      </c>
      <c r="Q16" s="229"/>
      <c r="R16" s="90">
        <f t="shared" si="5"/>
        <v>1000</v>
      </c>
      <c r="S16" s="229"/>
      <c r="T16" s="90">
        <f t="shared" si="6"/>
        <v>1000</v>
      </c>
    </row>
    <row r="17" spans="2:20" ht="15" customHeight="1">
      <c r="B17" s="752"/>
      <c r="C17" s="635">
        <v>4410</v>
      </c>
      <c r="D17" s="630"/>
      <c r="E17" s="122" t="s">
        <v>130</v>
      </c>
      <c r="F17" s="89">
        <v>300</v>
      </c>
      <c r="G17" s="229"/>
      <c r="H17" s="90">
        <f t="shared" si="0"/>
        <v>300</v>
      </c>
      <c r="I17" s="229"/>
      <c r="J17" s="90">
        <f t="shared" si="1"/>
        <v>300</v>
      </c>
      <c r="K17" s="229"/>
      <c r="L17" s="90">
        <f t="shared" si="2"/>
        <v>300</v>
      </c>
      <c r="M17" s="229"/>
      <c r="N17" s="90">
        <f t="shared" si="3"/>
        <v>300</v>
      </c>
      <c r="O17" s="229"/>
      <c r="P17" s="90">
        <f t="shared" si="4"/>
        <v>300</v>
      </c>
      <c r="Q17" s="229"/>
      <c r="R17" s="90">
        <f t="shared" si="5"/>
        <v>300</v>
      </c>
      <c r="S17" s="229"/>
      <c r="T17" s="90">
        <f t="shared" si="6"/>
        <v>300</v>
      </c>
    </row>
    <row r="18" spans="2:20" ht="16.5" customHeight="1">
      <c r="B18" s="752"/>
      <c r="C18" s="635">
        <v>4430</v>
      </c>
      <c r="D18" s="630"/>
      <c r="E18" s="120" t="s">
        <v>122</v>
      </c>
      <c r="F18" s="89">
        <v>2300</v>
      </c>
      <c r="G18" s="229"/>
      <c r="H18" s="90">
        <f t="shared" si="0"/>
        <v>2300</v>
      </c>
      <c r="I18" s="229"/>
      <c r="J18" s="90">
        <f t="shared" si="1"/>
        <v>2300</v>
      </c>
      <c r="K18" s="229"/>
      <c r="L18" s="90">
        <f t="shared" si="2"/>
        <v>2300</v>
      </c>
      <c r="M18" s="229"/>
      <c r="N18" s="90">
        <f t="shared" si="3"/>
        <v>2300</v>
      </c>
      <c r="O18" s="229"/>
      <c r="P18" s="90">
        <f t="shared" si="4"/>
        <v>2300</v>
      </c>
      <c r="Q18" s="229"/>
      <c r="R18" s="90">
        <f t="shared" si="5"/>
        <v>2300</v>
      </c>
      <c r="S18" s="229"/>
      <c r="T18" s="90">
        <f t="shared" si="6"/>
        <v>2300</v>
      </c>
    </row>
    <row r="19" spans="2:20" ht="23.25" customHeight="1">
      <c r="B19" s="752"/>
      <c r="C19" s="635">
        <v>4440</v>
      </c>
      <c r="D19" s="630"/>
      <c r="E19" s="120" t="s">
        <v>135</v>
      </c>
      <c r="F19" s="89">
        <v>39080</v>
      </c>
      <c r="G19" s="229">
        <v>-5057</v>
      </c>
      <c r="H19" s="90">
        <f t="shared" si="0"/>
        <v>34023</v>
      </c>
      <c r="I19" s="229"/>
      <c r="J19" s="90">
        <f t="shared" si="1"/>
        <v>34023</v>
      </c>
      <c r="K19" s="229"/>
      <c r="L19" s="90">
        <f t="shared" si="2"/>
        <v>34023</v>
      </c>
      <c r="M19" s="229"/>
      <c r="N19" s="90">
        <f t="shared" si="3"/>
        <v>34023</v>
      </c>
      <c r="O19" s="229"/>
      <c r="P19" s="90">
        <f t="shared" si="4"/>
        <v>34023</v>
      </c>
      <c r="Q19" s="229"/>
      <c r="R19" s="90">
        <f t="shared" si="5"/>
        <v>34023</v>
      </c>
      <c r="S19" s="229"/>
      <c r="T19" s="90">
        <f t="shared" si="6"/>
        <v>34023</v>
      </c>
    </row>
    <row r="20" spans="2:20" ht="37.5" customHeight="1">
      <c r="B20" s="752"/>
      <c r="C20" s="635">
        <v>4740</v>
      </c>
      <c r="D20" s="630"/>
      <c r="E20" s="120" t="s">
        <v>197</v>
      </c>
      <c r="F20" s="92">
        <v>230</v>
      </c>
      <c r="G20" s="229"/>
      <c r="H20" s="90">
        <f t="shared" si="0"/>
        <v>230</v>
      </c>
      <c r="I20" s="229"/>
      <c r="J20" s="90">
        <f t="shared" si="1"/>
        <v>230</v>
      </c>
      <c r="K20" s="229"/>
      <c r="L20" s="90">
        <f t="shared" si="2"/>
        <v>230</v>
      </c>
      <c r="M20" s="229"/>
      <c r="N20" s="90">
        <f t="shared" si="3"/>
        <v>230</v>
      </c>
      <c r="O20" s="229"/>
      <c r="P20" s="90">
        <f t="shared" si="4"/>
        <v>230</v>
      </c>
      <c r="Q20" s="229"/>
      <c r="R20" s="90">
        <f t="shared" si="5"/>
        <v>230</v>
      </c>
      <c r="S20" s="229"/>
      <c r="T20" s="90">
        <f t="shared" si="6"/>
        <v>230</v>
      </c>
    </row>
    <row r="21" spans="2:20" ht="27.75" customHeight="1">
      <c r="B21" s="852"/>
      <c r="C21" s="635">
        <v>4750</v>
      </c>
      <c r="D21" s="630"/>
      <c r="E21" s="120" t="s">
        <v>136</v>
      </c>
      <c r="F21" s="89">
        <v>230</v>
      </c>
      <c r="G21" s="229"/>
      <c r="H21" s="90">
        <f t="shared" si="0"/>
        <v>230</v>
      </c>
      <c r="I21" s="229"/>
      <c r="J21" s="90">
        <f t="shared" si="1"/>
        <v>230</v>
      </c>
      <c r="K21" s="229"/>
      <c r="L21" s="90">
        <f t="shared" si="2"/>
        <v>230</v>
      </c>
      <c r="M21" s="229"/>
      <c r="N21" s="90">
        <f t="shared" si="3"/>
        <v>230</v>
      </c>
      <c r="O21" s="229"/>
      <c r="P21" s="90">
        <f t="shared" si="4"/>
        <v>230</v>
      </c>
      <c r="Q21" s="229"/>
      <c r="R21" s="90">
        <f t="shared" si="5"/>
        <v>230</v>
      </c>
      <c r="S21" s="229"/>
      <c r="T21" s="90">
        <f t="shared" si="6"/>
        <v>230</v>
      </c>
    </row>
    <row r="22" spans="2:20" ht="12.75">
      <c r="B22" s="127">
        <v>80111</v>
      </c>
      <c r="C22" s="622" t="s">
        <v>198</v>
      </c>
      <c r="D22" s="772"/>
      <c r="E22" s="773"/>
      <c r="F22" s="88">
        <f>F23+F24+F25+F26+F27+F28+F29+F30+F31+F32+F33+F34+F35+F36+F37+F38+F39+F40</f>
        <v>640987</v>
      </c>
      <c r="G22" s="229"/>
      <c r="H22" s="88">
        <f>H23+H24+H25+H26+H27+H28+H29+H30+H31+H32+H33+H34+H35+H36+H37+H38+H39+H40</f>
        <v>544527</v>
      </c>
      <c r="I22" s="229"/>
      <c r="J22" s="88">
        <f>J23+J24+J25+J26+J27+J28+J29+J30+J31+J32+J33+J34+J35+J36+J37+J38+J39+J40</f>
        <v>544527</v>
      </c>
      <c r="K22" s="229"/>
      <c r="L22" s="88">
        <f>L23+L24+L25+L26+L27+L28+L29+L30+L31+L32+L33+L34+L35+L36+L37+L38+L39+L40</f>
        <v>544527</v>
      </c>
      <c r="M22" s="229"/>
      <c r="N22" s="88">
        <f>N23+N24+N25+N26+N27+N28+N29+N30+N31+N32+N33+N34+N35+N36+N37+N38+N39+N40</f>
        <v>544527</v>
      </c>
      <c r="O22" s="229"/>
      <c r="P22" s="88">
        <f>P23+P24+P25+P26+P27+P28+P29+P30+P31+P32+P33+P34+P35+P36+P37+P38+P39+P40</f>
        <v>544527</v>
      </c>
      <c r="Q22" s="229"/>
      <c r="R22" s="88">
        <f>R23+R24+R25+R26+R27+R28+R29+R30+R31+R32+R33+R34+R35+R36+R37+R38+R39+R40</f>
        <v>544527</v>
      </c>
      <c r="S22" s="229"/>
      <c r="T22" s="88">
        <f>T23+T24+T25+T26+T27+T28+T29+T30+T31+T32+T33+T34+T35+T36+T37+T38+T39+T40</f>
        <v>544527</v>
      </c>
    </row>
    <row r="23" spans="2:20" ht="25.5" customHeight="1">
      <c r="B23" s="647"/>
      <c r="C23" s="662">
        <v>3020</v>
      </c>
      <c r="D23" s="783"/>
      <c r="E23" s="169" t="s">
        <v>137</v>
      </c>
      <c r="F23" s="94">
        <v>2894</v>
      </c>
      <c r="G23" s="229"/>
      <c r="H23" s="94">
        <f aca="true" t="shared" si="7" ref="H23:H40">SUM(F23:G23)</f>
        <v>2894</v>
      </c>
      <c r="I23" s="229"/>
      <c r="J23" s="94">
        <f aca="true" t="shared" si="8" ref="J23:J40">SUM(H23:I23)</f>
        <v>2894</v>
      </c>
      <c r="K23" s="229"/>
      <c r="L23" s="94">
        <f aca="true" t="shared" si="9" ref="L23:L40">SUM(J23:K23)</f>
        <v>2894</v>
      </c>
      <c r="M23" s="229"/>
      <c r="N23" s="94">
        <f aca="true" t="shared" si="10" ref="N23:N40">SUM(L23:M23)</f>
        <v>2894</v>
      </c>
      <c r="O23" s="229"/>
      <c r="P23" s="94">
        <f aca="true" t="shared" si="11" ref="P23:P40">SUM(N23:O23)</f>
        <v>2894</v>
      </c>
      <c r="Q23" s="229"/>
      <c r="R23" s="94">
        <f aca="true" t="shared" si="12" ref="R23:R40">SUM(P23:Q23)</f>
        <v>2894</v>
      </c>
      <c r="S23" s="229"/>
      <c r="T23" s="94">
        <f aca="true" t="shared" si="13" ref="T23:T40">SUM(R23:S23)</f>
        <v>2894</v>
      </c>
    </row>
    <row r="24" spans="2:20" ht="22.5">
      <c r="B24" s="612"/>
      <c r="C24" s="656">
        <v>4010</v>
      </c>
      <c r="D24" s="660"/>
      <c r="E24" s="165" t="s">
        <v>126</v>
      </c>
      <c r="F24" s="93">
        <v>411103</v>
      </c>
      <c r="G24" s="231">
        <v>-78500</v>
      </c>
      <c r="H24" s="93">
        <f t="shared" si="7"/>
        <v>332603</v>
      </c>
      <c r="I24" s="231"/>
      <c r="J24" s="93">
        <f t="shared" si="8"/>
        <v>332603</v>
      </c>
      <c r="K24" s="231"/>
      <c r="L24" s="93">
        <f t="shared" si="9"/>
        <v>332603</v>
      </c>
      <c r="M24" s="231"/>
      <c r="N24" s="93">
        <f t="shared" si="10"/>
        <v>332603</v>
      </c>
      <c r="O24" s="231"/>
      <c r="P24" s="93">
        <f t="shared" si="11"/>
        <v>332603</v>
      </c>
      <c r="Q24" s="231"/>
      <c r="R24" s="93">
        <f t="shared" si="12"/>
        <v>332603</v>
      </c>
      <c r="S24" s="231"/>
      <c r="T24" s="93">
        <f t="shared" si="13"/>
        <v>332603</v>
      </c>
    </row>
    <row r="25" spans="2:20" ht="15" customHeight="1">
      <c r="B25" s="612"/>
      <c r="C25" s="656">
        <v>4040</v>
      </c>
      <c r="D25" s="660"/>
      <c r="E25" s="165" t="s">
        <v>169</v>
      </c>
      <c r="F25" s="93">
        <v>31941</v>
      </c>
      <c r="G25" s="231"/>
      <c r="H25" s="93">
        <f t="shared" si="7"/>
        <v>31941</v>
      </c>
      <c r="I25" s="231"/>
      <c r="J25" s="93">
        <f t="shared" si="8"/>
        <v>31941</v>
      </c>
      <c r="K25" s="231"/>
      <c r="L25" s="93">
        <f t="shared" si="9"/>
        <v>31941</v>
      </c>
      <c r="M25" s="231"/>
      <c r="N25" s="93">
        <f t="shared" si="10"/>
        <v>31941</v>
      </c>
      <c r="O25" s="231"/>
      <c r="P25" s="93">
        <f t="shared" si="11"/>
        <v>31941</v>
      </c>
      <c r="Q25" s="231"/>
      <c r="R25" s="93">
        <f t="shared" si="12"/>
        <v>31941</v>
      </c>
      <c r="S25" s="231"/>
      <c r="T25" s="93">
        <f t="shared" si="13"/>
        <v>31941</v>
      </c>
    </row>
    <row r="26" spans="2:20" ht="16.5" customHeight="1">
      <c r="B26" s="612"/>
      <c r="C26" s="656">
        <v>4110</v>
      </c>
      <c r="D26" s="660"/>
      <c r="E26" s="165" t="s">
        <v>127</v>
      </c>
      <c r="F26" s="93">
        <v>71926</v>
      </c>
      <c r="G26" s="231">
        <v>-12000</v>
      </c>
      <c r="H26" s="93">
        <f t="shared" si="7"/>
        <v>59926</v>
      </c>
      <c r="I26" s="231"/>
      <c r="J26" s="93">
        <f t="shared" si="8"/>
        <v>59926</v>
      </c>
      <c r="K26" s="231"/>
      <c r="L26" s="93">
        <f t="shared" si="9"/>
        <v>59926</v>
      </c>
      <c r="M26" s="231"/>
      <c r="N26" s="93">
        <f t="shared" si="10"/>
        <v>59926</v>
      </c>
      <c r="O26" s="231"/>
      <c r="P26" s="93">
        <f t="shared" si="11"/>
        <v>59926</v>
      </c>
      <c r="Q26" s="231"/>
      <c r="R26" s="93">
        <f t="shared" si="12"/>
        <v>59926</v>
      </c>
      <c r="S26" s="231"/>
      <c r="T26" s="93">
        <f t="shared" si="13"/>
        <v>59926</v>
      </c>
    </row>
    <row r="27" spans="2:20" ht="15.75" customHeight="1">
      <c r="B27" s="612"/>
      <c r="C27" s="656">
        <v>4120</v>
      </c>
      <c r="D27" s="660"/>
      <c r="E27" s="165" t="s">
        <v>128</v>
      </c>
      <c r="F27" s="93">
        <v>9939</v>
      </c>
      <c r="G27" s="231">
        <v>-1113</v>
      </c>
      <c r="H27" s="93">
        <f t="shared" si="7"/>
        <v>8826</v>
      </c>
      <c r="I27" s="231"/>
      <c r="J27" s="93">
        <f t="shared" si="8"/>
        <v>8826</v>
      </c>
      <c r="K27" s="231"/>
      <c r="L27" s="93">
        <f t="shared" si="9"/>
        <v>8826</v>
      </c>
      <c r="M27" s="231"/>
      <c r="N27" s="93">
        <f t="shared" si="10"/>
        <v>8826</v>
      </c>
      <c r="O27" s="231"/>
      <c r="P27" s="93">
        <f t="shared" si="11"/>
        <v>8826</v>
      </c>
      <c r="Q27" s="231"/>
      <c r="R27" s="93">
        <f t="shared" si="12"/>
        <v>8826</v>
      </c>
      <c r="S27" s="231"/>
      <c r="T27" s="93">
        <f t="shared" si="13"/>
        <v>8826</v>
      </c>
    </row>
    <row r="28" spans="2:20" ht="16.5" customHeight="1">
      <c r="B28" s="612"/>
      <c r="C28" s="635">
        <v>4210</v>
      </c>
      <c r="D28" s="630"/>
      <c r="E28" s="120" t="s">
        <v>119</v>
      </c>
      <c r="F28" s="89">
        <v>44240</v>
      </c>
      <c r="G28" s="229"/>
      <c r="H28" s="90">
        <f t="shared" si="7"/>
        <v>44240</v>
      </c>
      <c r="I28" s="229"/>
      <c r="J28" s="90">
        <f t="shared" si="8"/>
        <v>44240</v>
      </c>
      <c r="K28" s="229"/>
      <c r="L28" s="90">
        <f t="shared" si="9"/>
        <v>44240</v>
      </c>
      <c r="M28" s="229"/>
      <c r="N28" s="90">
        <f t="shared" si="10"/>
        <v>44240</v>
      </c>
      <c r="O28" s="229"/>
      <c r="P28" s="90">
        <f t="shared" si="11"/>
        <v>44240</v>
      </c>
      <c r="Q28" s="229"/>
      <c r="R28" s="90">
        <f t="shared" si="12"/>
        <v>44240</v>
      </c>
      <c r="S28" s="229"/>
      <c r="T28" s="90">
        <f t="shared" si="13"/>
        <v>44240</v>
      </c>
    </row>
    <row r="29" spans="2:20" ht="26.25" customHeight="1">
      <c r="B29" s="612"/>
      <c r="C29" s="635">
        <v>4240</v>
      </c>
      <c r="D29" s="630"/>
      <c r="E29" s="120" t="s">
        <v>143</v>
      </c>
      <c r="F29" s="89">
        <v>1100</v>
      </c>
      <c r="G29" s="229"/>
      <c r="H29" s="90">
        <f t="shared" si="7"/>
        <v>1100</v>
      </c>
      <c r="I29" s="229"/>
      <c r="J29" s="90">
        <f t="shared" si="8"/>
        <v>1100</v>
      </c>
      <c r="K29" s="229"/>
      <c r="L29" s="90">
        <f t="shared" si="9"/>
        <v>1100</v>
      </c>
      <c r="M29" s="229"/>
      <c r="N29" s="90">
        <f t="shared" si="10"/>
        <v>1100</v>
      </c>
      <c r="O29" s="229"/>
      <c r="P29" s="90">
        <f t="shared" si="11"/>
        <v>1100</v>
      </c>
      <c r="Q29" s="229"/>
      <c r="R29" s="90">
        <f t="shared" si="12"/>
        <v>1100</v>
      </c>
      <c r="S29" s="229"/>
      <c r="T29" s="90">
        <f t="shared" si="13"/>
        <v>1100</v>
      </c>
    </row>
    <row r="30" spans="2:20" ht="12.75">
      <c r="B30" s="612"/>
      <c r="C30" s="635">
        <v>4260</v>
      </c>
      <c r="D30" s="630"/>
      <c r="E30" s="120" t="s">
        <v>124</v>
      </c>
      <c r="F30" s="89">
        <v>11600</v>
      </c>
      <c r="G30" s="229"/>
      <c r="H30" s="90">
        <f t="shared" si="7"/>
        <v>11600</v>
      </c>
      <c r="I30" s="229"/>
      <c r="J30" s="90">
        <f t="shared" si="8"/>
        <v>11600</v>
      </c>
      <c r="K30" s="229"/>
      <c r="L30" s="90">
        <f t="shared" si="9"/>
        <v>11600</v>
      </c>
      <c r="M30" s="229"/>
      <c r="N30" s="90">
        <f t="shared" si="10"/>
        <v>11600</v>
      </c>
      <c r="O30" s="229"/>
      <c r="P30" s="90">
        <f t="shared" si="11"/>
        <v>11600</v>
      </c>
      <c r="Q30" s="229"/>
      <c r="R30" s="90">
        <f t="shared" si="12"/>
        <v>11600</v>
      </c>
      <c r="S30" s="229"/>
      <c r="T30" s="90">
        <f t="shared" si="13"/>
        <v>11600</v>
      </c>
    </row>
    <row r="31" spans="2:20" ht="15" customHeight="1">
      <c r="B31" s="612"/>
      <c r="C31" s="635">
        <v>4270</v>
      </c>
      <c r="D31" s="630"/>
      <c r="E31" s="120" t="s">
        <v>120</v>
      </c>
      <c r="F31" s="89">
        <v>8128</v>
      </c>
      <c r="G31" s="229"/>
      <c r="H31" s="90">
        <f t="shared" si="7"/>
        <v>8128</v>
      </c>
      <c r="I31" s="229"/>
      <c r="J31" s="90">
        <f t="shared" si="8"/>
        <v>8128</v>
      </c>
      <c r="K31" s="229"/>
      <c r="L31" s="90">
        <f t="shared" si="9"/>
        <v>8128</v>
      </c>
      <c r="M31" s="229"/>
      <c r="N31" s="90">
        <f t="shared" si="10"/>
        <v>8128</v>
      </c>
      <c r="O31" s="229"/>
      <c r="P31" s="90">
        <f t="shared" si="11"/>
        <v>8128</v>
      </c>
      <c r="Q31" s="229"/>
      <c r="R31" s="90">
        <f t="shared" si="12"/>
        <v>8128</v>
      </c>
      <c r="S31" s="229"/>
      <c r="T31" s="90">
        <f t="shared" si="13"/>
        <v>8128</v>
      </c>
    </row>
    <row r="32" spans="2:20" ht="14.25" customHeight="1">
      <c r="B32" s="612"/>
      <c r="C32" s="635">
        <v>4280</v>
      </c>
      <c r="D32" s="630"/>
      <c r="E32" s="120" t="s">
        <v>132</v>
      </c>
      <c r="F32" s="89">
        <v>460</v>
      </c>
      <c r="G32" s="229"/>
      <c r="H32" s="90">
        <f t="shared" si="7"/>
        <v>460</v>
      </c>
      <c r="I32" s="229"/>
      <c r="J32" s="90">
        <f t="shared" si="8"/>
        <v>460</v>
      </c>
      <c r="K32" s="229"/>
      <c r="L32" s="90">
        <f t="shared" si="9"/>
        <v>460</v>
      </c>
      <c r="M32" s="229"/>
      <c r="N32" s="90">
        <f t="shared" si="10"/>
        <v>460</v>
      </c>
      <c r="O32" s="229"/>
      <c r="P32" s="90">
        <f t="shared" si="11"/>
        <v>460</v>
      </c>
      <c r="Q32" s="229"/>
      <c r="R32" s="90">
        <f t="shared" si="12"/>
        <v>460</v>
      </c>
      <c r="S32" s="229"/>
      <c r="T32" s="90">
        <f t="shared" si="13"/>
        <v>460</v>
      </c>
    </row>
    <row r="33" spans="2:20" ht="16.5" customHeight="1">
      <c r="B33" s="612"/>
      <c r="C33" s="635">
        <v>4300</v>
      </c>
      <c r="D33" s="630"/>
      <c r="E33" s="120" t="s">
        <v>117</v>
      </c>
      <c r="F33" s="89">
        <v>12933</v>
      </c>
      <c r="G33" s="229"/>
      <c r="H33" s="90">
        <f t="shared" si="7"/>
        <v>12933</v>
      </c>
      <c r="I33" s="229"/>
      <c r="J33" s="90">
        <f t="shared" si="8"/>
        <v>12933</v>
      </c>
      <c r="K33" s="229"/>
      <c r="L33" s="90">
        <f t="shared" si="9"/>
        <v>12933</v>
      </c>
      <c r="M33" s="229"/>
      <c r="N33" s="90">
        <f t="shared" si="10"/>
        <v>12933</v>
      </c>
      <c r="O33" s="229"/>
      <c r="P33" s="90">
        <f t="shared" si="11"/>
        <v>12933</v>
      </c>
      <c r="Q33" s="229"/>
      <c r="R33" s="90">
        <f t="shared" si="12"/>
        <v>12933</v>
      </c>
      <c r="S33" s="229"/>
      <c r="T33" s="90">
        <f t="shared" si="13"/>
        <v>12933</v>
      </c>
    </row>
    <row r="34" spans="2:20" ht="15.75" customHeight="1">
      <c r="B34" s="612"/>
      <c r="C34" s="635">
        <v>4350</v>
      </c>
      <c r="D34" s="630"/>
      <c r="E34" s="120" t="s">
        <v>177</v>
      </c>
      <c r="F34" s="92">
        <v>2330</v>
      </c>
      <c r="G34" s="229"/>
      <c r="H34" s="90">
        <f t="shared" si="7"/>
        <v>2330</v>
      </c>
      <c r="I34" s="229"/>
      <c r="J34" s="90">
        <f t="shared" si="8"/>
        <v>2330</v>
      </c>
      <c r="K34" s="229"/>
      <c r="L34" s="90">
        <f t="shared" si="9"/>
        <v>2330</v>
      </c>
      <c r="M34" s="229"/>
      <c r="N34" s="90">
        <f t="shared" si="10"/>
        <v>2330</v>
      </c>
      <c r="O34" s="229"/>
      <c r="P34" s="90">
        <f t="shared" si="11"/>
        <v>2330</v>
      </c>
      <c r="Q34" s="229"/>
      <c r="R34" s="90">
        <f t="shared" si="12"/>
        <v>2330</v>
      </c>
      <c r="S34" s="229"/>
      <c r="T34" s="90">
        <f t="shared" si="13"/>
        <v>2330</v>
      </c>
    </row>
    <row r="35" spans="2:20" ht="36" customHeight="1">
      <c r="B35" s="612"/>
      <c r="C35" s="635">
        <v>4370</v>
      </c>
      <c r="D35" s="630"/>
      <c r="E35" s="120" t="s">
        <v>134</v>
      </c>
      <c r="F35" s="92">
        <v>1700</v>
      </c>
      <c r="G35" s="229"/>
      <c r="H35" s="90">
        <f t="shared" si="7"/>
        <v>1700</v>
      </c>
      <c r="I35" s="229"/>
      <c r="J35" s="90">
        <f t="shared" si="8"/>
        <v>1700</v>
      </c>
      <c r="K35" s="229"/>
      <c r="L35" s="90">
        <f t="shared" si="9"/>
        <v>1700</v>
      </c>
      <c r="M35" s="229"/>
      <c r="N35" s="90">
        <f t="shared" si="10"/>
        <v>1700</v>
      </c>
      <c r="O35" s="229"/>
      <c r="P35" s="90">
        <f t="shared" si="11"/>
        <v>1700</v>
      </c>
      <c r="Q35" s="229"/>
      <c r="R35" s="90">
        <f t="shared" si="12"/>
        <v>1700</v>
      </c>
      <c r="S35" s="229"/>
      <c r="T35" s="90">
        <f t="shared" si="13"/>
        <v>1700</v>
      </c>
    </row>
    <row r="36" spans="2:20" ht="15" customHeight="1">
      <c r="B36" s="612"/>
      <c r="C36" s="635">
        <v>4410</v>
      </c>
      <c r="D36" s="630"/>
      <c r="E36" s="122" t="s">
        <v>130</v>
      </c>
      <c r="F36" s="92">
        <v>500</v>
      </c>
      <c r="G36" s="229"/>
      <c r="H36" s="90">
        <f t="shared" si="7"/>
        <v>500</v>
      </c>
      <c r="I36" s="229"/>
      <c r="J36" s="90">
        <f t="shared" si="8"/>
        <v>500</v>
      </c>
      <c r="K36" s="229"/>
      <c r="L36" s="90">
        <f t="shared" si="9"/>
        <v>500</v>
      </c>
      <c r="M36" s="229"/>
      <c r="N36" s="90">
        <f t="shared" si="10"/>
        <v>500</v>
      </c>
      <c r="O36" s="229"/>
      <c r="P36" s="90">
        <f t="shared" si="11"/>
        <v>500</v>
      </c>
      <c r="Q36" s="229"/>
      <c r="R36" s="90">
        <f t="shared" si="12"/>
        <v>500</v>
      </c>
      <c r="S36" s="229"/>
      <c r="T36" s="90">
        <f t="shared" si="13"/>
        <v>500</v>
      </c>
    </row>
    <row r="37" spans="2:20" ht="12.75">
      <c r="B37" s="612"/>
      <c r="C37" s="635">
        <v>4430</v>
      </c>
      <c r="D37" s="630"/>
      <c r="E37" s="120" t="s">
        <v>122</v>
      </c>
      <c r="F37" s="92">
        <v>3800</v>
      </c>
      <c r="G37" s="229"/>
      <c r="H37" s="90">
        <f t="shared" si="7"/>
        <v>3800</v>
      </c>
      <c r="I37" s="229"/>
      <c r="J37" s="90">
        <f t="shared" si="8"/>
        <v>3800</v>
      </c>
      <c r="K37" s="229"/>
      <c r="L37" s="90">
        <f t="shared" si="9"/>
        <v>3800</v>
      </c>
      <c r="M37" s="229"/>
      <c r="N37" s="90">
        <f t="shared" si="10"/>
        <v>3800</v>
      </c>
      <c r="O37" s="229"/>
      <c r="P37" s="90">
        <f t="shared" si="11"/>
        <v>3800</v>
      </c>
      <c r="Q37" s="229"/>
      <c r="R37" s="90">
        <f t="shared" si="12"/>
        <v>3800</v>
      </c>
      <c r="S37" s="229"/>
      <c r="T37" s="90">
        <f t="shared" si="13"/>
        <v>3800</v>
      </c>
    </row>
    <row r="38" spans="2:20" ht="25.5" customHeight="1">
      <c r="B38" s="612"/>
      <c r="C38" s="635">
        <v>4440</v>
      </c>
      <c r="D38" s="630"/>
      <c r="E38" s="120" t="s">
        <v>135</v>
      </c>
      <c r="F38" s="92">
        <v>25633</v>
      </c>
      <c r="G38" s="229">
        <v>-4847</v>
      </c>
      <c r="H38" s="90">
        <f t="shared" si="7"/>
        <v>20786</v>
      </c>
      <c r="I38" s="229"/>
      <c r="J38" s="90">
        <f t="shared" si="8"/>
        <v>20786</v>
      </c>
      <c r="K38" s="229"/>
      <c r="L38" s="90">
        <f t="shared" si="9"/>
        <v>20786</v>
      </c>
      <c r="M38" s="229"/>
      <c r="N38" s="90">
        <f t="shared" si="10"/>
        <v>20786</v>
      </c>
      <c r="O38" s="229"/>
      <c r="P38" s="90">
        <f t="shared" si="11"/>
        <v>20786</v>
      </c>
      <c r="Q38" s="229"/>
      <c r="R38" s="90">
        <f t="shared" si="12"/>
        <v>20786</v>
      </c>
      <c r="S38" s="229"/>
      <c r="T38" s="90">
        <f t="shared" si="13"/>
        <v>20786</v>
      </c>
    </row>
    <row r="39" spans="2:20" ht="40.5" customHeight="1">
      <c r="B39" s="612"/>
      <c r="C39" s="635">
        <v>4740</v>
      </c>
      <c r="D39" s="630"/>
      <c r="E39" s="120" t="s">
        <v>197</v>
      </c>
      <c r="F39" s="235">
        <v>380</v>
      </c>
      <c r="G39" s="229"/>
      <c r="H39" s="90">
        <f t="shared" si="7"/>
        <v>380</v>
      </c>
      <c r="I39" s="229"/>
      <c r="J39" s="90">
        <f t="shared" si="8"/>
        <v>380</v>
      </c>
      <c r="K39" s="229"/>
      <c r="L39" s="90">
        <f t="shared" si="9"/>
        <v>380</v>
      </c>
      <c r="M39" s="229"/>
      <c r="N39" s="90">
        <f t="shared" si="10"/>
        <v>380</v>
      </c>
      <c r="O39" s="229"/>
      <c r="P39" s="90">
        <f t="shared" si="11"/>
        <v>380</v>
      </c>
      <c r="Q39" s="229"/>
      <c r="R39" s="90">
        <f t="shared" si="12"/>
        <v>380</v>
      </c>
      <c r="S39" s="229"/>
      <c r="T39" s="90">
        <f t="shared" si="13"/>
        <v>380</v>
      </c>
    </row>
    <row r="40" spans="2:20" ht="26.25" customHeight="1">
      <c r="B40" s="613"/>
      <c r="C40" s="635">
        <v>4750</v>
      </c>
      <c r="D40" s="630"/>
      <c r="E40" s="120" t="s">
        <v>136</v>
      </c>
      <c r="F40" s="235">
        <v>380</v>
      </c>
      <c r="G40" s="229"/>
      <c r="H40" s="90">
        <f t="shared" si="7"/>
        <v>380</v>
      </c>
      <c r="I40" s="229"/>
      <c r="J40" s="90">
        <f t="shared" si="8"/>
        <v>380</v>
      </c>
      <c r="K40" s="229"/>
      <c r="L40" s="90">
        <f t="shared" si="9"/>
        <v>380</v>
      </c>
      <c r="M40" s="229"/>
      <c r="N40" s="90">
        <f t="shared" si="10"/>
        <v>380</v>
      </c>
      <c r="O40" s="229"/>
      <c r="P40" s="90">
        <f t="shared" si="11"/>
        <v>380</v>
      </c>
      <c r="Q40" s="229"/>
      <c r="R40" s="90">
        <f t="shared" si="12"/>
        <v>380</v>
      </c>
      <c r="S40" s="229"/>
      <c r="T40" s="90">
        <f t="shared" si="13"/>
        <v>380</v>
      </c>
    </row>
    <row r="41" spans="2:20" ht="12.75">
      <c r="B41" s="153">
        <v>80134</v>
      </c>
      <c r="C41" s="736" t="s">
        <v>203</v>
      </c>
      <c r="D41" s="849"/>
      <c r="E41" s="850"/>
      <c r="F41" s="88">
        <f>F42+F43+F44+F45+F46+F47+F48+F49+F50+F51+F52+F53+F54+F55+F56+F57+F58+F59</f>
        <v>333967</v>
      </c>
      <c r="G41" s="229"/>
      <c r="H41" s="88">
        <f>H42+H43+H44+H45+H46+H47+H48+H49+H50+H51+H52+H53+H54+H55+H56+H57+H58+H59</f>
        <v>466669</v>
      </c>
      <c r="I41" s="229"/>
      <c r="J41" s="88">
        <f>J42+J43+J44+J45+J46+J47+J48+J49+J50+J51+J52+J53+J54+J55+J56+J57+J58+J59</f>
        <v>466669</v>
      </c>
      <c r="K41" s="229"/>
      <c r="L41" s="88">
        <f>L42+L43+L44+L45+L46+L47+L48+L49+L50+L51+L52+L53+L54+L55+L56+L57+L58+L59</f>
        <v>466669</v>
      </c>
      <c r="M41" s="229"/>
      <c r="N41" s="88">
        <f>N42+N43+N44+N45+N46+N47+N48+N49+N50+N51+N52+N53+N54+N55+N56+N57+N58+N59</f>
        <v>466669</v>
      </c>
      <c r="O41" s="229"/>
      <c r="P41" s="88">
        <f>P42+P43+P44+P45+P46+P47+P48+P49+P50+P51+P52+P53+P54+P55+P56+P57+P58+P59</f>
        <v>466669</v>
      </c>
      <c r="Q41" s="229"/>
      <c r="R41" s="88">
        <f>R42+R43+R44+R45+R46+R47+R48+R49+R50+R51+R52+R53+R54+R55+R56+R57+R58+R59</f>
        <v>466669</v>
      </c>
      <c r="S41" s="229"/>
      <c r="T41" s="88">
        <f>T42+T43+T44+T45+T46+T47+T48+T49+T50+T51+T52+T53+T54+T55+T56+T57+T58+T59</f>
        <v>466669</v>
      </c>
    </row>
    <row r="42" spans="2:20" ht="25.5" customHeight="1">
      <c r="B42" s="676"/>
      <c r="C42" s="847">
        <v>3020</v>
      </c>
      <c r="D42" s="847"/>
      <c r="E42" s="178" t="s">
        <v>137</v>
      </c>
      <c r="F42" s="97">
        <v>2579</v>
      </c>
      <c r="G42" s="229"/>
      <c r="H42" s="94">
        <f aca="true" t="shared" si="14" ref="H42:H59">SUM(F42:G42)</f>
        <v>2579</v>
      </c>
      <c r="I42" s="229"/>
      <c r="J42" s="94">
        <f aca="true" t="shared" si="15" ref="J42:J59">SUM(H42:I42)</f>
        <v>2579</v>
      </c>
      <c r="K42" s="229"/>
      <c r="L42" s="94">
        <f aca="true" t="shared" si="16" ref="L42:L59">SUM(J42:K42)</f>
        <v>2579</v>
      </c>
      <c r="M42" s="229"/>
      <c r="N42" s="94">
        <f aca="true" t="shared" si="17" ref="N42:N59">SUM(L42:M42)</f>
        <v>2579</v>
      </c>
      <c r="O42" s="229"/>
      <c r="P42" s="94">
        <f aca="true" t="shared" si="18" ref="P42:P59">SUM(N42:O42)</f>
        <v>2579</v>
      </c>
      <c r="Q42" s="229"/>
      <c r="R42" s="94">
        <f aca="true" t="shared" si="19" ref="R42:R59">SUM(P42:Q42)</f>
        <v>2579</v>
      </c>
      <c r="S42" s="229"/>
      <c r="T42" s="94">
        <f aca="true" t="shared" si="20" ref="T42:T59">SUM(R42:S42)</f>
        <v>2579</v>
      </c>
    </row>
    <row r="43" spans="2:20" ht="22.5">
      <c r="B43" s="827"/>
      <c r="C43" s="848">
        <v>4010</v>
      </c>
      <c r="D43" s="848"/>
      <c r="E43" s="174" t="s">
        <v>126</v>
      </c>
      <c r="F43" s="93">
        <v>215054</v>
      </c>
      <c r="G43" s="231">
        <v>125860</v>
      </c>
      <c r="H43" s="93">
        <f t="shared" si="14"/>
        <v>340914</v>
      </c>
      <c r="I43" s="231"/>
      <c r="J43" s="93">
        <f t="shared" si="15"/>
        <v>340914</v>
      </c>
      <c r="K43" s="231"/>
      <c r="L43" s="93">
        <f t="shared" si="16"/>
        <v>340914</v>
      </c>
      <c r="M43" s="231"/>
      <c r="N43" s="93">
        <f t="shared" si="17"/>
        <v>340914</v>
      </c>
      <c r="O43" s="231"/>
      <c r="P43" s="93">
        <f t="shared" si="18"/>
        <v>340914</v>
      </c>
      <c r="Q43" s="231"/>
      <c r="R43" s="93">
        <f t="shared" si="19"/>
        <v>340914</v>
      </c>
      <c r="S43" s="231"/>
      <c r="T43" s="93">
        <f t="shared" si="20"/>
        <v>340914</v>
      </c>
    </row>
    <row r="44" spans="2:20" ht="15.75" customHeight="1">
      <c r="B44" s="827"/>
      <c r="C44" s="747">
        <v>4040</v>
      </c>
      <c r="D44" s="747"/>
      <c r="E44" s="174" t="s">
        <v>169</v>
      </c>
      <c r="F44" s="98">
        <v>21462</v>
      </c>
      <c r="G44" s="231"/>
      <c r="H44" s="93">
        <f t="shared" si="14"/>
        <v>21462</v>
      </c>
      <c r="I44" s="231"/>
      <c r="J44" s="93">
        <f t="shared" si="15"/>
        <v>21462</v>
      </c>
      <c r="K44" s="231"/>
      <c r="L44" s="93">
        <f t="shared" si="16"/>
        <v>21462</v>
      </c>
      <c r="M44" s="231"/>
      <c r="N44" s="93">
        <f t="shared" si="17"/>
        <v>21462</v>
      </c>
      <c r="O44" s="231"/>
      <c r="P44" s="93">
        <f t="shared" si="18"/>
        <v>21462</v>
      </c>
      <c r="Q44" s="231"/>
      <c r="R44" s="93">
        <f t="shared" si="19"/>
        <v>21462</v>
      </c>
      <c r="S44" s="231"/>
      <c r="T44" s="93">
        <f t="shared" si="20"/>
        <v>21462</v>
      </c>
    </row>
    <row r="45" spans="2:20" ht="18" customHeight="1">
      <c r="B45" s="827"/>
      <c r="C45" s="657">
        <v>4110</v>
      </c>
      <c r="D45" s="737"/>
      <c r="E45" s="174" t="s">
        <v>127</v>
      </c>
      <c r="F45" s="98">
        <v>45064</v>
      </c>
      <c r="G45" s="231">
        <v>8095</v>
      </c>
      <c r="H45" s="93">
        <f t="shared" si="14"/>
        <v>53159</v>
      </c>
      <c r="I45" s="231"/>
      <c r="J45" s="93">
        <f t="shared" si="15"/>
        <v>53159</v>
      </c>
      <c r="K45" s="231"/>
      <c r="L45" s="93">
        <f t="shared" si="16"/>
        <v>53159</v>
      </c>
      <c r="M45" s="231"/>
      <c r="N45" s="93">
        <f t="shared" si="17"/>
        <v>53159</v>
      </c>
      <c r="O45" s="231"/>
      <c r="P45" s="93">
        <f t="shared" si="18"/>
        <v>53159</v>
      </c>
      <c r="Q45" s="231"/>
      <c r="R45" s="93">
        <f t="shared" si="19"/>
        <v>53159</v>
      </c>
      <c r="S45" s="231"/>
      <c r="T45" s="93">
        <f t="shared" si="20"/>
        <v>53159</v>
      </c>
    </row>
    <row r="46" spans="2:20" ht="14.25" customHeight="1">
      <c r="B46" s="827"/>
      <c r="C46" s="657">
        <v>4120</v>
      </c>
      <c r="D46" s="737"/>
      <c r="E46" s="174" t="s">
        <v>128</v>
      </c>
      <c r="F46" s="98">
        <v>6272</v>
      </c>
      <c r="G46" s="231">
        <v>1113</v>
      </c>
      <c r="H46" s="93">
        <f t="shared" si="14"/>
        <v>7385</v>
      </c>
      <c r="I46" s="231"/>
      <c r="J46" s="93">
        <f t="shared" si="15"/>
        <v>7385</v>
      </c>
      <c r="K46" s="231"/>
      <c r="L46" s="93">
        <f t="shared" si="16"/>
        <v>7385</v>
      </c>
      <c r="M46" s="231"/>
      <c r="N46" s="93">
        <f t="shared" si="17"/>
        <v>7385</v>
      </c>
      <c r="O46" s="231"/>
      <c r="P46" s="93">
        <f t="shared" si="18"/>
        <v>7385</v>
      </c>
      <c r="Q46" s="231"/>
      <c r="R46" s="93">
        <f t="shared" si="19"/>
        <v>7385</v>
      </c>
      <c r="S46" s="231"/>
      <c r="T46" s="93">
        <f t="shared" si="20"/>
        <v>7385</v>
      </c>
    </row>
    <row r="47" spans="2:20" ht="13.5" customHeight="1">
      <c r="B47" s="827"/>
      <c r="C47" s="632">
        <v>4210</v>
      </c>
      <c r="D47" s="632"/>
      <c r="E47" s="166" t="s">
        <v>119</v>
      </c>
      <c r="F47" s="89">
        <v>11547</v>
      </c>
      <c r="G47" s="229"/>
      <c r="H47" s="90">
        <f t="shared" si="14"/>
        <v>11547</v>
      </c>
      <c r="I47" s="229"/>
      <c r="J47" s="90">
        <f t="shared" si="15"/>
        <v>11547</v>
      </c>
      <c r="K47" s="229"/>
      <c r="L47" s="90">
        <f t="shared" si="16"/>
        <v>11547</v>
      </c>
      <c r="M47" s="229"/>
      <c r="N47" s="90">
        <f t="shared" si="17"/>
        <v>11547</v>
      </c>
      <c r="O47" s="229"/>
      <c r="P47" s="90">
        <f t="shared" si="18"/>
        <v>11547</v>
      </c>
      <c r="Q47" s="229"/>
      <c r="R47" s="90">
        <f t="shared" si="19"/>
        <v>11547</v>
      </c>
      <c r="S47" s="229"/>
      <c r="T47" s="90">
        <f t="shared" si="20"/>
        <v>11547</v>
      </c>
    </row>
    <row r="48" spans="2:20" ht="25.5" customHeight="1">
      <c r="B48" s="827"/>
      <c r="C48" s="642">
        <v>4240</v>
      </c>
      <c r="D48" s="631"/>
      <c r="E48" s="166" t="s">
        <v>143</v>
      </c>
      <c r="F48" s="92">
        <v>500</v>
      </c>
      <c r="G48" s="229"/>
      <c r="H48" s="90">
        <f t="shared" si="14"/>
        <v>500</v>
      </c>
      <c r="I48" s="229"/>
      <c r="J48" s="90">
        <f t="shared" si="15"/>
        <v>500</v>
      </c>
      <c r="K48" s="229"/>
      <c r="L48" s="90">
        <f t="shared" si="16"/>
        <v>500</v>
      </c>
      <c r="M48" s="229"/>
      <c r="N48" s="90">
        <f t="shared" si="17"/>
        <v>500</v>
      </c>
      <c r="O48" s="229"/>
      <c r="P48" s="90">
        <f t="shared" si="18"/>
        <v>500</v>
      </c>
      <c r="Q48" s="229"/>
      <c r="R48" s="90">
        <f t="shared" si="19"/>
        <v>500</v>
      </c>
      <c r="S48" s="229"/>
      <c r="T48" s="90">
        <f t="shared" si="20"/>
        <v>500</v>
      </c>
    </row>
    <row r="49" spans="2:20" ht="12.75">
      <c r="B49" s="827"/>
      <c r="C49" s="642">
        <v>4260</v>
      </c>
      <c r="D49" s="631"/>
      <c r="E49" s="166" t="s">
        <v>124</v>
      </c>
      <c r="F49" s="92">
        <v>3000</v>
      </c>
      <c r="G49" s="229"/>
      <c r="H49" s="90">
        <f t="shared" si="14"/>
        <v>3000</v>
      </c>
      <c r="I49" s="229"/>
      <c r="J49" s="90">
        <f t="shared" si="15"/>
        <v>3000</v>
      </c>
      <c r="K49" s="229"/>
      <c r="L49" s="90">
        <f t="shared" si="16"/>
        <v>3000</v>
      </c>
      <c r="M49" s="229"/>
      <c r="N49" s="90">
        <f t="shared" si="17"/>
        <v>3000</v>
      </c>
      <c r="O49" s="229"/>
      <c r="P49" s="90">
        <f t="shared" si="18"/>
        <v>3000</v>
      </c>
      <c r="Q49" s="229"/>
      <c r="R49" s="90">
        <f t="shared" si="19"/>
        <v>3000</v>
      </c>
      <c r="S49" s="229"/>
      <c r="T49" s="90">
        <f t="shared" si="20"/>
        <v>3000</v>
      </c>
    </row>
    <row r="50" spans="2:20" ht="15" customHeight="1">
      <c r="B50" s="827"/>
      <c r="C50" s="642">
        <v>4270</v>
      </c>
      <c r="D50" s="631"/>
      <c r="E50" s="166" t="s">
        <v>120</v>
      </c>
      <c r="F50" s="92">
        <v>500</v>
      </c>
      <c r="G50" s="229"/>
      <c r="H50" s="90">
        <f t="shared" si="14"/>
        <v>500</v>
      </c>
      <c r="I50" s="229"/>
      <c r="J50" s="90">
        <f t="shared" si="15"/>
        <v>500</v>
      </c>
      <c r="K50" s="229"/>
      <c r="L50" s="90">
        <f t="shared" si="16"/>
        <v>500</v>
      </c>
      <c r="M50" s="229"/>
      <c r="N50" s="90">
        <f t="shared" si="17"/>
        <v>500</v>
      </c>
      <c r="O50" s="229"/>
      <c r="P50" s="90">
        <f t="shared" si="18"/>
        <v>500</v>
      </c>
      <c r="Q50" s="229"/>
      <c r="R50" s="90">
        <f t="shared" si="19"/>
        <v>500</v>
      </c>
      <c r="S50" s="229"/>
      <c r="T50" s="90">
        <f t="shared" si="20"/>
        <v>500</v>
      </c>
    </row>
    <row r="51" spans="2:20" ht="15.75" customHeight="1">
      <c r="B51" s="827"/>
      <c r="C51" s="642">
        <v>4280</v>
      </c>
      <c r="D51" s="631"/>
      <c r="E51" s="166" t="s">
        <v>132</v>
      </c>
      <c r="F51" s="92">
        <v>400</v>
      </c>
      <c r="G51" s="229"/>
      <c r="H51" s="90">
        <f t="shared" si="14"/>
        <v>400</v>
      </c>
      <c r="I51" s="229"/>
      <c r="J51" s="90">
        <f t="shared" si="15"/>
        <v>400</v>
      </c>
      <c r="K51" s="229"/>
      <c r="L51" s="90">
        <f t="shared" si="16"/>
        <v>400</v>
      </c>
      <c r="M51" s="229"/>
      <c r="N51" s="90">
        <f t="shared" si="17"/>
        <v>400</v>
      </c>
      <c r="O51" s="229"/>
      <c r="P51" s="90">
        <f t="shared" si="18"/>
        <v>400</v>
      </c>
      <c r="Q51" s="229"/>
      <c r="R51" s="90">
        <f t="shared" si="19"/>
        <v>400</v>
      </c>
      <c r="S51" s="229"/>
      <c r="T51" s="90">
        <f t="shared" si="20"/>
        <v>400</v>
      </c>
    </row>
    <row r="52" spans="2:20" ht="13.5" customHeight="1">
      <c r="B52" s="827"/>
      <c r="C52" s="642">
        <v>4300</v>
      </c>
      <c r="D52" s="631"/>
      <c r="E52" s="166" t="s">
        <v>117</v>
      </c>
      <c r="F52" s="92">
        <v>2632</v>
      </c>
      <c r="G52" s="229"/>
      <c r="H52" s="90">
        <f t="shared" si="14"/>
        <v>2632</v>
      </c>
      <c r="I52" s="229"/>
      <c r="J52" s="90">
        <f t="shared" si="15"/>
        <v>2632</v>
      </c>
      <c r="K52" s="229"/>
      <c r="L52" s="90">
        <f t="shared" si="16"/>
        <v>2632</v>
      </c>
      <c r="M52" s="229"/>
      <c r="N52" s="90">
        <f t="shared" si="17"/>
        <v>2632</v>
      </c>
      <c r="O52" s="229"/>
      <c r="P52" s="90">
        <f t="shared" si="18"/>
        <v>2632</v>
      </c>
      <c r="Q52" s="229"/>
      <c r="R52" s="90">
        <f t="shared" si="19"/>
        <v>2632</v>
      </c>
      <c r="S52" s="229"/>
      <c r="T52" s="90">
        <f t="shared" si="20"/>
        <v>2632</v>
      </c>
    </row>
    <row r="53" spans="2:20" ht="12" customHeight="1">
      <c r="B53" s="827"/>
      <c r="C53" s="642">
        <v>4350</v>
      </c>
      <c r="D53" s="631"/>
      <c r="E53" s="166" t="s">
        <v>177</v>
      </c>
      <c r="F53" s="89">
        <v>1323</v>
      </c>
      <c r="G53" s="229"/>
      <c r="H53" s="90">
        <f t="shared" si="14"/>
        <v>1323</v>
      </c>
      <c r="I53" s="229"/>
      <c r="J53" s="90">
        <f t="shared" si="15"/>
        <v>1323</v>
      </c>
      <c r="K53" s="229"/>
      <c r="L53" s="90">
        <f t="shared" si="16"/>
        <v>1323</v>
      </c>
      <c r="M53" s="229"/>
      <c r="N53" s="90">
        <f t="shared" si="17"/>
        <v>1323</v>
      </c>
      <c r="O53" s="229"/>
      <c r="P53" s="90">
        <f t="shared" si="18"/>
        <v>1323</v>
      </c>
      <c r="Q53" s="229"/>
      <c r="R53" s="90">
        <f t="shared" si="19"/>
        <v>1323</v>
      </c>
      <c r="S53" s="229"/>
      <c r="T53" s="90">
        <f t="shared" si="20"/>
        <v>1323</v>
      </c>
    </row>
    <row r="54" spans="2:20" ht="36" customHeight="1">
      <c r="B54" s="827"/>
      <c r="C54" s="642">
        <v>4370</v>
      </c>
      <c r="D54" s="631"/>
      <c r="E54" s="166" t="s">
        <v>134</v>
      </c>
      <c r="F54" s="89">
        <v>670</v>
      </c>
      <c r="G54" s="229"/>
      <c r="H54" s="90">
        <f t="shared" si="14"/>
        <v>670</v>
      </c>
      <c r="I54" s="229"/>
      <c r="J54" s="90">
        <f t="shared" si="15"/>
        <v>670</v>
      </c>
      <c r="K54" s="229"/>
      <c r="L54" s="90">
        <f t="shared" si="16"/>
        <v>670</v>
      </c>
      <c r="M54" s="229"/>
      <c r="N54" s="90">
        <f t="shared" si="17"/>
        <v>670</v>
      </c>
      <c r="O54" s="229"/>
      <c r="P54" s="90">
        <f t="shared" si="18"/>
        <v>670</v>
      </c>
      <c r="Q54" s="229"/>
      <c r="R54" s="90">
        <f t="shared" si="19"/>
        <v>670</v>
      </c>
      <c r="S54" s="229"/>
      <c r="T54" s="90">
        <f t="shared" si="20"/>
        <v>670</v>
      </c>
    </row>
    <row r="55" spans="2:20" ht="13.5" customHeight="1">
      <c r="B55" s="827"/>
      <c r="C55" s="642">
        <v>4410</v>
      </c>
      <c r="D55" s="631"/>
      <c r="E55" s="168" t="s">
        <v>130</v>
      </c>
      <c r="F55" s="89">
        <v>200</v>
      </c>
      <c r="G55" s="229"/>
      <c r="H55" s="90">
        <f t="shared" si="14"/>
        <v>200</v>
      </c>
      <c r="I55" s="229"/>
      <c r="J55" s="90">
        <f t="shared" si="15"/>
        <v>200</v>
      </c>
      <c r="K55" s="229"/>
      <c r="L55" s="90">
        <f t="shared" si="16"/>
        <v>200</v>
      </c>
      <c r="M55" s="229"/>
      <c r="N55" s="90">
        <f t="shared" si="17"/>
        <v>200</v>
      </c>
      <c r="O55" s="229"/>
      <c r="P55" s="90">
        <f t="shared" si="18"/>
        <v>200</v>
      </c>
      <c r="Q55" s="229"/>
      <c r="R55" s="90">
        <f t="shared" si="19"/>
        <v>200</v>
      </c>
      <c r="S55" s="229"/>
      <c r="T55" s="90">
        <f t="shared" si="20"/>
        <v>200</v>
      </c>
    </row>
    <row r="56" spans="2:20" ht="12.75">
      <c r="B56" s="827"/>
      <c r="C56" s="642">
        <v>4430</v>
      </c>
      <c r="D56" s="631"/>
      <c r="E56" s="166" t="s">
        <v>122</v>
      </c>
      <c r="F56" s="89">
        <v>1034</v>
      </c>
      <c r="G56" s="229"/>
      <c r="H56" s="90">
        <f t="shared" si="14"/>
        <v>1034</v>
      </c>
      <c r="I56" s="229"/>
      <c r="J56" s="90">
        <f t="shared" si="15"/>
        <v>1034</v>
      </c>
      <c r="K56" s="229"/>
      <c r="L56" s="90">
        <f t="shared" si="16"/>
        <v>1034</v>
      </c>
      <c r="M56" s="229"/>
      <c r="N56" s="90">
        <f t="shared" si="17"/>
        <v>1034</v>
      </c>
      <c r="O56" s="229"/>
      <c r="P56" s="90">
        <f t="shared" si="18"/>
        <v>1034</v>
      </c>
      <c r="Q56" s="229"/>
      <c r="R56" s="90">
        <f t="shared" si="19"/>
        <v>1034</v>
      </c>
      <c r="S56" s="229"/>
      <c r="T56" s="90">
        <f t="shared" si="20"/>
        <v>1034</v>
      </c>
    </row>
    <row r="57" spans="2:20" ht="24.75" customHeight="1">
      <c r="B57" s="827"/>
      <c r="C57" s="642">
        <v>4440</v>
      </c>
      <c r="D57" s="631"/>
      <c r="E57" s="166" t="s">
        <v>135</v>
      </c>
      <c r="F57" s="89">
        <v>21430</v>
      </c>
      <c r="G57" s="229">
        <v>-2366</v>
      </c>
      <c r="H57" s="90">
        <f t="shared" si="14"/>
        <v>19064</v>
      </c>
      <c r="I57" s="229"/>
      <c r="J57" s="90">
        <f t="shared" si="15"/>
        <v>19064</v>
      </c>
      <c r="K57" s="229"/>
      <c r="L57" s="90">
        <f t="shared" si="16"/>
        <v>19064</v>
      </c>
      <c r="M57" s="229"/>
      <c r="N57" s="90">
        <f t="shared" si="17"/>
        <v>19064</v>
      </c>
      <c r="O57" s="229"/>
      <c r="P57" s="90">
        <f t="shared" si="18"/>
        <v>19064</v>
      </c>
      <c r="Q57" s="229"/>
      <c r="R57" s="90">
        <f t="shared" si="19"/>
        <v>19064</v>
      </c>
      <c r="S57" s="229"/>
      <c r="T57" s="90">
        <f t="shared" si="20"/>
        <v>19064</v>
      </c>
    </row>
    <row r="58" spans="2:20" ht="39.75" customHeight="1">
      <c r="B58" s="827"/>
      <c r="C58" s="642">
        <v>4740</v>
      </c>
      <c r="D58" s="631"/>
      <c r="E58" s="166" t="s">
        <v>197</v>
      </c>
      <c r="F58" s="89">
        <v>150</v>
      </c>
      <c r="G58" s="229"/>
      <c r="H58" s="90">
        <f t="shared" si="14"/>
        <v>150</v>
      </c>
      <c r="I58" s="229"/>
      <c r="J58" s="90">
        <f t="shared" si="15"/>
        <v>150</v>
      </c>
      <c r="K58" s="229"/>
      <c r="L58" s="90">
        <f t="shared" si="16"/>
        <v>150</v>
      </c>
      <c r="M58" s="229"/>
      <c r="N58" s="90">
        <f t="shared" si="17"/>
        <v>150</v>
      </c>
      <c r="O58" s="229"/>
      <c r="P58" s="90">
        <f t="shared" si="18"/>
        <v>150</v>
      </c>
      <c r="Q58" s="229"/>
      <c r="R58" s="90">
        <f t="shared" si="19"/>
        <v>150</v>
      </c>
      <c r="S58" s="229"/>
      <c r="T58" s="90">
        <f t="shared" si="20"/>
        <v>150</v>
      </c>
    </row>
    <row r="59" spans="2:20" ht="24.75" customHeight="1">
      <c r="B59" s="828"/>
      <c r="C59" s="642">
        <v>4750</v>
      </c>
      <c r="D59" s="631"/>
      <c r="E59" s="166" t="s">
        <v>136</v>
      </c>
      <c r="F59" s="89">
        <v>150</v>
      </c>
      <c r="G59" s="229"/>
      <c r="H59" s="90">
        <f t="shared" si="14"/>
        <v>150</v>
      </c>
      <c r="I59" s="229"/>
      <c r="J59" s="90">
        <f t="shared" si="15"/>
        <v>150</v>
      </c>
      <c r="K59" s="229"/>
      <c r="L59" s="90">
        <f t="shared" si="16"/>
        <v>150</v>
      </c>
      <c r="M59" s="229"/>
      <c r="N59" s="90">
        <f t="shared" si="17"/>
        <v>150</v>
      </c>
      <c r="O59" s="229"/>
      <c r="P59" s="90">
        <f t="shared" si="18"/>
        <v>150</v>
      </c>
      <c r="Q59" s="229"/>
      <c r="R59" s="90">
        <f t="shared" si="19"/>
        <v>150</v>
      </c>
      <c r="S59" s="229"/>
      <c r="T59" s="90">
        <f t="shared" si="20"/>
        <v>150</v>
      </c>
    </row>
    <row r="60" spans="2:20" ht="15.75" customHeight="1">
      <c r="B60" s="154">
        <v>80146</v>
      </c>
      <c r="C60" s="750" t="s">
        <v>145</v>
      </c>
      <c r="D60" s="846"/>
      <c r="E60" s="773"/>
      <c r="F60" s="88">
        <f>F61</f>
        <v>12381</v>
      </c>
      <c r="G60" s="218"/>
      <c r="H60" s="88">
        <f>H61</f>
        <v>12381</v>
      </c>
      <c r="I60" s="218"/>
      <c r="J60" s="88">
        <f>J61</f>
        <v>12381</v>
      </c>
      <c r="K60" s="218"/>
      <c r="L60" s="88">
        <f>L61</f>
        <v>12381</v>
      </c>
      <c r="M60" s="218"/>
      <c r="N60" s="88">
        <f>N61</f>
        <v>12381</v>
      </c>
      <c r="O60" s="218"/>
      <c r="P60" s="88">
        <f>P61</f>
        <v>12381</v>
      </c>
      <c r="Q60" s="218"/>
      <c r="R60" s="88">
        <f>R61</f>
        <v>12381</v>
      </c>
      <c r="S60" s="218"/>
      <c r="T60" s="88">
        <f>T61</f>
        <v>12381</v>
      </c>
    </row>
    <row r="61" spans="2:20" ht="24.75" customHeight="1">
      <c r="B61" s="176"/>
      <c r="C61" s="661">
        <v>4300</v>
      </c>
      <c r="D61" s="630"/>
      <c r="E61" s="120" t="s">
        <v>117</v>
      </c>
      <c r="F61" s="89">
        <v>12381</v>
      </c>
      <c r="G61" s="218"/>
      <c r="H61" s="90">
        <f>SUM(F61:G61)</f>
        <v>12381</v>
      </c>
      <c r="I61" s="218"/>
      <c r="J61" s="90">
        <f>SUM(H61:I61)</f>
        <v>12381</v>
      </c>
      <c r="K61" s="218"/>
      <c r="L61" s="90">
        <f>SUM(J61:K61)</f>
        <v>12381</v>
      </c>
      <c r="M61" s="218"/>
      <c r="N61" s="90">
        <f>SUM(L61:M61)</f>
        <v>12381</v>
      </c>
      <c r="O61" s="218"/>
      <c r="P61" s="90">
        <f>SUM(N61:O61)</f>
        <v>12381</v>
      </c>
      <c r="Q61" s="218"/>
      <c r="R61" s="90">
        <f>SUM(P61:Q61)</f>
        <v>12381</v>
      </c>
      <c r="S61" s="218"/>
      <c r="T61" s="90">
        <f>SUM(R61:S61)</f>
        <v>12381</v>
      </c>
    </row>
    <row r="62" ht="13.5" customHeight="1"/>
    <row r="63" spans="2:20" ht="21" customHeight="1">
      <c r="B63" s="154">
        <v>85403</v>
      </c>
      <c r="C63" s="843" t="s">
        <v>112</v>
      </c>
      <c r="D63" s="844"/>
      <c r="E63" s="845"/>
      <c r="F63" s="88">
        <f>F64+F65+F66+F67+F68+F69+F70+F71+F72+F73+F74+F75+F76+F77+F78+F79+F80+F81+F82+F83+F84+F85+F86+F87</f>
        <v>1005341</v>
      </c>
      <c r="G63" s="229"/>
      <c r="H63" s="88">
        <f>H64+H65+H66+H67+H68+H69+H70+H71+H72+H73+H74+H75+H76+H77+H78+H79+H80+H81+H82+H83+H84+H85+H86+H87</f>
        <v>921927</v>
      </c>
      <c r="I63" s="229"/>
      <c r="J63" s="88">
        <f>J64+J65+J66+J67+J68+J69+J70+J71+J72+J73+J74+J75+J76+J77+J78+J79+J80+J81+J82+J83+J84+J85+J86+J87</f>
        <v>921927</v>
      </c>
      <c r="K63" s="229"/>
      <c r="L63" s="88">
        <f>L64+L65+L66+L67+L68+L69+L70+L71+L72+L73+L74+L75+L76+L77+L78+L79+L80+L81+L82+L83+L84+L85+L86+L87</f>
        <v>921927</v>
      </c>
      <c r="M63" s="229"/>
      <c r="N63" s="88">
        <f>N64+N65+N66+N67+N68+N69+N70+N71+N72+N73+N74+N75+N76+N77+N78+N79+N80+N81+N82+N83+N84+N85+N86+N87</f>
        <v>921927</v>
      </c>
      <c r="O63" s="228"/>
      <c r="P63" s="88">
        <f>P64+P65+P66+P67+P68+P69+P70+P71+P72+P73+P74+P75+P76+P77+P78+P79+P80+P81+P82+P83+P84+P85+P86+P87</f>
        <v>921927</v>
      </c>
      <c r="Q63" s="229"/>
      <c r="R63" s="88">
        <f>R64+R65+R66+R67+R68+R69+R70+R71+R72+R73+R74+R75+R76+R77+R78+R79+R80+R81+R82+R83+R84+R85+R86+R87</f>
        <v>921927</v>
      </c>
      <c r="S63" s="229"/>
      <c r="T63" s="88">
        <f>T64+T65+T66+T67+T68+T69+T70+T71+T72+T73+T74+T75+T76+T77+T78+T79+T80+T81+T82+T83+T84+T85+T86+T87</f>
        <v>921927</v>
      </c>
    </row>
    <row r="64" spans="2:20" ht="15" customHeight="1">
      <c r="B64" s="176"/>
      <c r="C64" s="662">
        <v>3020</v>
      </c>
      <c r="D64" s="783"/>
      <c r="E64" s="169" t="s">
        <v>137</v>
      </c>
      <c r="F64" s="94">
        <v>4055</v>
      </c>
      <c r="G64" s="229"/>
      <c r="H64" s="94">
        <f aca="true" t="shared" si="21" ref="H64:H86">SUM(F64:G64)</f>
        <v>4055</v>
      </c>
      <c r="I64" s="229"/>
      <c r="J64" s="94">
        <f aca="true" t="shared" si="22" ref="J64:J86">SUM(H64:I64)</f>
        <v>4055</v>
      </c>
      <c r="K64" s="229"/>
      <c r="L64" s="94">
        <f aca="true" t="shared" si="23" ref="L64:L86">SUM(J64:K64)</f>
        <v>4055</v>
      </c>
      <c r="M64" s="229"/>
      <c r="N64" s="94">
        <f aca="true" t="shared" si="24" ref="N64:N86">SUM(L64:M64)</f>
        <v>4055</v>
      </c>
      <c r="O64" s="229"/>
      <c r="P64" s="94">
        <f aca="true" t="shared" si="25" ref="P64:P86">SUM(N64:O64)</f>
        <v>4055</v>
      </c>
      <c r="Q64" s="229"/>
      <c r="R64" s="94">
        <f aca="true" t="shared" si="26" ref="R64:R86">SUM(P64:Q64)</f>
        <v>4055</v>
      </c>
      <c r="S64" s="229"/>
      <c r="T64" s="94">
        <f aca="true" t="shared" si="27" ref="T64:T86">SUM(R64:S64)</f>
        <v>4055</v>
      </c>
    </row>
    <row r="65" spans="2:20" ht="16.5" customHeight="1">
      <c r="B65" s="176"/>
      <c r="C65" s="662">
        <v>3110</v>
      </c>
      <c r="D65" s="783"/>
      <c r="E65" s="169" t="s">
        <v>146</v>
      </c>
      <c r="F65" s="94">
        <v>4363</v>
      </c>
      <c r="G65" s="229"/>
      <c r="H65" s="94">
        <f t="shared" si="21"/>
        <v>4363</v>
      </c>
      <c r="I65" s="229"/>
      <c r="J65" s="94">
        <f t="shared" si="22"/>
        <v>4363</v>
      </c>
      <c r="K65" s="229"/>
      <c r="L65" s="94">
        <f t="shared" si="23"/>
        <v>4363</v>
      </c>
      <c r="M65" s="229"/>
      <c r="N65" s="94">
        <f t="shared" si="24"/>
        <v>4363</v>
      </c>
      <c r="O65" s="229"/>
      <c r="P65" s="94">
        <f t="shared" si="25"/>
        <v>4363</v>
      </c>
      <c r="Q65" s="229"/>
      <c r="R65" s="94">
        <f t="shared" si="26"/>
        <v>4363</v>
      </c>
      <c r="S65" s="229"/>
      <c r="T65" s="94">
        <f t="shared" si="27"/>
        <v>4363</v>
      </c>
    </row>
    <row r="66" spans="2:20" ht="12.75" customHeight="1">
      <c r="B66" s="176"/>
      <c r="C66" s="656">
        <v>4010</v>
      </c>
      <c r="D66" s="660"/>
      <c r="E66" s="165" t="s">
        <v>126</v>
      </c>
      <c r="F66" s="93">
        <v>494618</v>
      </c>
      <c r="G66" s="231">
        <v>-60574</v>
      </c>
      <c r="H66" s="93">
        <f t="shared" si="21"/>
        <v>434044</v>
      </c>
      <c r="I66" s="231"/>
      <c r="J66" s="93">
        <f t="shared" si="22"/>
        <v>434044</v>
      </c>
      <c r="K66" s="231"/>
      <c r="L66" s="93">
        <f t="shared" si="23"/>
        <v>434044</v>
      </c>
      <c r="M66" s="231"/>
      <c r="N66" s="93">
        <f t="shared" si="24"/>
        <v>434044</v>
      </c>
      <c r="O66" s="231"/>
      <c r="P66" s="93">
        <f t="shared" si="25"/>
        <v>434044</v>
      </c>
      <c r="Q66" s="231"/>
      <c r="R66" s="93">
        <f t="shared" si="26"/>
        <v>434044</v>
      </c>
      <c r="S66" s="231"/>
      <c r="T66" s="93">
        <f t="shared" si="27"/>
        <v>434044</v>
      </c>
    </row>
    <row r="67" spans="2:20" ht="18.75" customHeight="1">
      <c r="B67" s="176"/>
      <c r="C67" s="656">
        <v>4040</v>
      </c>
      <c r="D67" s="660"/>
      <c r="E67" s="165" t="s">
        <v>169</v>
      </c>
      <c r="F67" s="93">
        <v>37057</v>
      </c>
      <c r="G67" s="231"/>
      <c r="H67" s="93">
        <f t="shared" si="21"/>
        <v>37057</v>
      </c>
      <c r="I67" s="231"/>
      <c r="J67" s="93">
        <f t="shared" si="22"/>
        <v>37057</v>
      </c>
      <c r="K67" s="231"/>
      <c r="L67" s="93">
        <f t="shared" si="23"/>
        <v>37057</v>
      </c>
      <c r="M67" s="231"/>
      <c r="N67" s="93">
        <f t="shared" si="24"/>
        <v>37057</v>
      </c>
      <c r="O67" s="231"/>
      <c r="P67" s="93">
        <f t="shared" si="25"/>
        <v>37057</v>
      </c>
      <c r="Q67" s="231"/>
      <c r="R67" s="93">
        <f t="shared" si="26"/>
        <v>37057</v>
      </c>
      <c r="S67" s="231"/>
      <c r="T67" s="93">
        <f t="shared" si="27"/>
        <v>37057</v>
      </c>
    </row>
    <row r="68" spans="2:20" ht="15.75" customHeight="1">
      <c r="B68" s="176"/>
      <c r="C68" s="656">
        <v>4110</v>
      </c>
      <c r="D68" s="660"/>
      <c r="E68" s="165" t="s">
        <v>127</v>
      </c>
      <c r="F68" s="93">
        <v>93588</v>
      </c>
      <c r="G68" s="231">
        <v>-12680</v>
      </c>
      <c r="H68" s="93">
        <f t="shared" si="21"/>
        <v>80908</v>
      </c>
      <c r="I68" s="231"/>
      <c r="J68" s="93">
        <f t="shared" si="22"/>
        <v>80908</v>
      </c>
      <c r="K68" s="231"/>
      <c r="L68" s="93">
        <f t="shared" si="23"/>
        <v>80908</v>
      </c>
      <c r="M68" s="231"/>
      <c r="N68" s="93">
        <f t="shared" si="24"/>
        <v>80908</v>
      </c>
      <c r="O68" s="231"/>
      <c r="P68" s="93">
        <f t="shared" si="25"/>
        <v>80908</v>
      </c>
      <c r="Q68" s="231"/>
      <c r="R68" s="93">
        <f t="shared" si="26"/>
        <v>80908</v>
      </c>
      <c r="S68" s="231"/>
      <c r="T68" s="93">
        <f t="shared" si="27"/>
        <v>80908</v>
      </c>
    </row>
    <row r="69" spans="2:20" ht="16.5" customHeight="1">
      <c r="B69" s="176"/>
      <c r="C69" s="656">
        <v>4120</v>
      </c>
      <c r="D69" s="660"/>
      <c r="E69" s="165" t="s">
        <v>128</v>
      </c>
      <c r="F69" s="93">
        <v>12933</v>
      </c>
      <c r="G69" s="231"/>
      <c r="H69" s="93">
        <f t="shared" si="21"/>
        <v>12933</v>
      </c>
      <c r="I69" s="231"/>
      <c r="J69" s="93">
        <f t="shared" si="22"/>
        <v>12933</v>
      </c>
      <c r="K69" s="231"/>
      <c r="L69" s="93">
        <f t="shared" si="23"/>
        <v>12933</v>
      </c>
      <c r="M69" s="231"/>
      <c r="N69" s="93">
        <f t="shared" si="24"/>
        <v>12933</v>
      </c>
      <c r="O69" s="231"/>
      <c r="P69" s="93">
        <f t="shared" si="25"/>
        <v>12933</v>
      </c>
      <c r="Q69" s="231"/>
      <c r="R69" s="93">
        <f t="shared" si="26"/>
        <v>12933</v>
      </c>
      <c r="S69" s="231"/>
      <c r="T69" s="93">
        <f t="shared" si="27"/>
        <v>12933</v>
      </c>
    </row>
    <row r="70" spans="2:20" ht="15" customHeight="1">
      <c r="B70" s="176"/>
      <c r="C70" s="656">
        <v>4130</v>
      </c>
      <c r="D70" s="660"/>
      <c r="E70" s="121" t="s">
        <v>209</v>
      </c>
      <c r="F70" s="93">
        <v>7474</v>
      </c>
      <c r="G70" s="231"/>
      <c r="H70" s="93">
        <f t="shared" si="21"/>
        <v>7474</v>
      </c>
      <c r="I70" s="231"/>
      <c r="J70" s="93">
        <f t="shared" si="22"/>
        <v>7474</v>
      </c>
      <c r="K70" s="231"/>
      <c r="L70" s="93">
        <f t="shared" si="23"/>
        <v>7474</v>
      </c>
      <c r="M70" s="231"/>
      <c r="N70" s="93">
        <f t="shared" si="24"/>
        <v>7474</v>
      </c>
      <c r="O70" s="231"/>
      <c r="P70" s="93">
        <f t="shared" si="25"/>
        <v>7474</v>
      </c>
      <c r="Q70" s="231"/>
      <c r="R70" s="93">
        <f t="shared" si="26"/>
        <v>7474</v>
      </c>
      <c r="S70" s="231"/>
      <c r="T70" s="93">
        <f t="shared" si="27"/>
        <v>7474</v>
      </c>
    </row>
    <row r="71" spans="2:20" ht="25.5" customHeight="1">
      <c r="B71" s="176"/>
      <c r="C71" s="656">
        <v>4170</v>
      </c>
      <c r="D71" s="660"/>
      <c r="E71" s="165" t="s">
        <v>131</v>
      </c>
      <c r="F71" s="93">
        <v>7100</v>
      </c>
      <c r="G71" s="231"/>
      <c r="H71" s="93">
        <f t="shared" si="21"/>
        <v>7100</v>
      </c>
      <c r="I71" s="231"/>
      <c r="J71" s="93">
        <f t="shared" si="22"/>
        <v>7100</v>
      </c>
      <c r="K71" s="231"/>
      <c r="L71" s="93">
        <f t="shared" si="23"/>
        <v>7100</v>
      </c>
      <c r="M71" s="231"/>
      <c r="N71" s="93">
        <f t="shared" si="24"/>
        <v>7100</v>
      </c>
      <c r="O71" s="231"/>
      <c r="P71" s="93">
        <f t="shared" si="25"/>
        <v>7100</v>
      </c>
      <c r="Q71" s="231"/>
      <c r="R71" s="93">
        <f t="shared" si="26"/>
        <v>7100</v>
      </c>
      <c r="S71" s="231"/>
      <c r="T71" s="93">
        <f t="shared" si="27"/>
        <v>7100</v>
      </c>
    </row>
    <row r="72" spans="2:20" ht="12.75">
      <c r="B72" s="176"/>
      <c r="C72" s="635">
        <v>4210</v>
      </c>
      <c r="D72" s="630"/>
      <c r="E72" s="120" t="s">
        <v>119</v>
      </c>
      <c r="F72" s="89">
        <v>89078</v>
      </c>
      <c r="G72" s="229"/>
      <c r="H72" s="90">
        <f t="shared" si="21"/>
        <v>89078</v>
      </c>
      <c r="I72" s="229"/>
      <c r="J72" s="90">
        <f t="shared" si="22"/>
        <v>89078</v>
      </c>
      <c r="K72" s="229"/>
      <c r="L72" s="90">
        <f t="shared" si="23"/>
        <v>89078</v>
      </c>
      <c r="M72" s="229"/>
      <c r="N72" s="90">
        <f t="shared" si="24"/>
        <v>89078</v>
      </c>
      <c r="O72" s="229"/>
      <c r="P72" s="90">
        <f t="shared" si="25"/>
        <v>89078</v>
      </c>
      <c r="Q72" s="229"/>
      <c r="R72" s="90">
        <f t="shared" si="26"/>
        <v>89078</v>
      </c>
      <c r="S72" s="229"/>
      <c r="T72" s="90">
        <f t="shared" si="27"/>
        <v>89078</v>
      </c>
    </row>
    <row r="73" spans="2:20" ht="17.25" customHeight="1">
      <c r="B73" s="176"/>
      <c r="C73" s="635">
        <v>4220</v>
      </c>
      <c r="D73" s="630"/>
      <c r="E73" s="120" t="s">
        <v>220</v>
      </c>
      <c r="F73" s="89">
        <v>38708</v>
      </c>
      <c r="G73" s="229"/>
      <c r="H73" s="90">
        <f t="shared" si="21"/>
        <v>38708</v>
      </c>
      <c r="I73" s="229"/>
      <c r="J73" s="90">
        <f t="shared" si="22"/>
        <v>38708</v>
      </c>
      <c r="K73" s="229"/>
      <c r="L73" s="90">
        <f t="shared" si="23"/>
        <v>38708</v>
      </c>
      <c r="M73" s="229"/>
      <c r="N73" s="90">
        <f t="shared" si="24"/>
        <v>38708</v>
      </c>
      <c r="O73" s="229"/>
      <c r="P73" s="90">
        <f t="shared" si="25"/>
        <v>38708</v>
      </c>
      <c r="Q73" s="229"/>
      <c r="R73" s="90">
        <f t="shared" si="26"/>
        <v>38708</v>
      </c>
      <c r="S73" s="229"/>
      <c r="T73" s="90">
        <f t="shared" si="27"/>
        <v>38708</v>
      </c>
    </row>
    <row r="74" spans="2:20" ht="14.25" customHeight="1">
      <c r="B74" s="176"/>
      <c r="C74" s="635">
        <v>4240</v>
      </c>
      <c r="D74" s="630"/>
      <c r="E74" s="122" t="s">
        <v>143</v>
      </c>
      <c r="F74" s="89">
        <v>39778</v>
      </c>
      <c r="G74" s="229"/>
      <c r="H74" s="90">
        <f t="shared" si="21"/>
        <v>39778</v>
      </c>
      <c r="I74" s="229"/>
      <c r="J74" s="90">
        <f t="shared" si="22"/>
        <v>39778</v>
      </c>
      <c r="K74" s="229"/>
      <c r="L74" s="90">
        <f t="shared" si="23"/>
        <v>39778</v>
      </c>
      <c r="M74" s="229"/>
      <c r="N74" s="90">
        <f t="shared" si="24"/>
        <v>39778</v>
      </c>
      <c r="O74" s="229"/>
      <c r="P74" s="90">
        <f t="shared" si="25"/>
        <v>39778</v>
      </c>
      <c r="Q74" s="229"/>
      <c r="R74" s="90">
        <f t="shared" si="26"/>
        <v>39778</v>
      </c>
      <c r="S74" s="229"/>
      <c r="T74" s="90">
        <f t="shared" si="27"/>
        <v>39778</v>
      </c>
    </row>
    <row r="75" spans="2:20" ht="15.75" customHeight="1">
      <c r="B75" s="176"/>
      <c r="C75" s="635">
        <v>4260</v>
      </c>
      <c r="D75" s="630"/>
      <c r="E75" s="163" t="s">
        <v>124</v>
      </c>
      <c r="F75" s="89">
        <v>23200</v>
      </c>
      <c r="G75" s="229"/>
      <c r="H75" s="90">
        <f t="shared" si="21"/>
        <v>23200</v>
      </c>
      <c r="I75" s="229"/>
      <c r="J75" s="90">
        <f t="shared" si="22"/>
        <v>23200</v>
      </c>
      <c r="K75" s="229"/>
      <c r="L75" s="90">
        <f t="shared" si="23"/>
        <v>23200</v>
      </c>
      <c r="M75" s="229"/>
      <c r="N75" s="90">
        <f t="shared" si="24"/>
        <v>23200</v>
      </c>
      <c r="O75" s="229"/>
      <c r="P75" s="90">
        <f t="shared" si="25"/>
        <v>23200</v>
      </c>
      <c r="Q75" s="229"/>
      <c r="R75" s="90">
        <f t="shared" si="26"/>
        <v>23200</v>
      </c>
      <c r="S75" s="229"/>
      <c r="T75" s="90">
        <f t="shared" si="27"/>
        <v>23200</v>
      </c>
    </row>
    <row r="76" spans="2:20" ht="36.75" customHeight="1">
      <c r="B76" s="176"/>
      <c r="C76" s="635">
        <v>4270</v>
      </c>
      <c r="D76" s="630"/>
      <c r="E76" s="120" t="s">
        <v>120</v>
      </c>
      <c r="F76" s="89">
        <v>5100</v>
      </c>
      <c r="G76" s="229"/>
      <c r="H76" s="90">
        <f t="shared" si="21"/>
        <v>5100</v>
      </c>
      <c r="I76" s="229"/>
      <c r="J76" s="90">
        <f t="shared" si="22"/>
        <v>5100</v>
      </c>
      <c r="K76" s="229"/>
      <c r="L76" s="90">
        <f t="shared" si="23"/>
        <v>5100</v>
      </c>
      <c r="M76" s="229"/>
      <c r="N76" s="90">
        <f t="shared" si="24"/>
        <v>5100</v>
      </c>
      <c r="O76" s="229"/>
      <c r="P76" s="90">
        <f t="shared" si="25"/>
        <v>5100</v>
      </c>
      <c r="Q76" s="229"/>
      <c r="R76" s="90">
        <f t="shared" si="26"/>
        <v>5100</v>
      </c>
      <c r="S76" s="229"/>
      <c r="T76" s="90">
        <f t="shared" si="27"/>
        <v>5100</v>
      </c>
    </row>
    <row r="77" spans="2:20" ht="36.75" customHeight="1">
      <c r="B77" s="176"/>
      <c r="C77" s="635">
        <v>4280</v>
      </c>
      <c r="D77" s="630"/>
      <c r="E77" s="120" t="s">
        <v>132</v>
      </c>
      <c r="F77" s="89">
        <v>975</v>
      </c>
      <c r="G77" s="229"/>
      <c r="H77" s="90">
        <f t="shared" si="21"/>
        <v>975</v>
      </c>
      <c r="I77" s="229"/>
      <c r="J77" s="90">
        <f t="shared" si="22"/>
        <v>975</v>
      </c>
      <c r="K77" s="229"/>
      <c r="L77" s="90">
        <f t="shared" si="23"/>
        <v>975</v>
      </c>
      <c r="M77" s="229"/>
      <c r="N77" s="90">
        <f t="shared" si="24"/>
        <v>975</v>
      </c>
      <c r="O77" s="229"/>
      <c r="P77" s="90">
        <f t="shared" si="25"/>
        <v>975</v>
      </c>
      <c r="Q77" s="229"/>
      <c r="R77" s="90">
        <f t="shared" si="26"/>
        <v>975</v>
      </c>
      <c r="S77" s="229"/>
      <c r="T77" s="90">
        <f t="shared" si="27"/>
        <v>975</v>
      </c>
    </row>
    <row r="78" spans="2:20" ht="18.75" customHeight="1">
      <c r="B78" s="176"/>
      <c r="C78" s="635">
        <v>4300</v>
      </c>
      <c r="D78" s="630"/>
      <c r="E78" s="120" t="s">
        <v>117</v>
      </c>
      <c r="F78" s="89">
        <v>25867</v>
      </c>
      <c r="G78" s="229"/>
      <c r="H78" s="90">
        <f t="shared" si="21"/>
        <v>25867</v>
      </c>
      <c r="I78" s="229"/>
      <c r="J78" s="90">
        <f t="shared" si="22"/>
        <v>25867</v>
      </c>
      <c r="K78" s="229"/>
      <c r="L78" s="90">
        <f t="shared" si="23"/>
        <v>25867</v>
      </c>
      <c r="M78" s="229"/>
      <c r="N78" s="90">
        <f t="shared" si="24"/>
        <v>25867</v>
      </c>
      <c r="O78" s="229"/>
      <c r="P78" s="90">
        <f t="shared" si="25"/>
        <v>25867</v>
      </c>
      <c r="Q78" s="229"/>
      <c r="R78" s="90">
        <f t="shared" si="26"/>
        <v>25867</v>
      </c>
      <c r="S78" s="229"/>
      <c r="T78" s="90">
        <f t="shared" si="27"/>
        <v>25867</v>
      </c>
    </row>
    <row r="79" spans="2:20" ht="33.75">
      <c r="B79" s="176"/>
      <c r="C79" s="635">
        <v>4360</v>
      </c>
      <c r="D79" s="630"/>
      <c r="E79" s="120" t="s">
        <v>133</v>
      </c>
      <c r="F79" s="89">
        <v>2600</v>
      </c>
      <c r="G79" s="229"/>
      <c r="H79" s="90">
        <f t="shared" si="21"/>
        <v>2600</v>
      </c>
      <c r="I79" s="229"/>
      <c r="J79" s="90">
        <f t="shared" si="22"/>
        <v>2600</v>
      </c>
      <c r="K79" s="229"/>
      <c r="L79" s="90">
        <f t="shared" si="23"/>
        <v>2600</v>
      </c>
      <c r="M79" s="229"/>
      <c r="N79" s="90">
        <f t="shared" si="24"/>
        <v>2600</v>
      </c>
      <c r="O79" s="229"/>
      <c r="P79" s="90">
        <f t="shared" si="25"/>
        <v>2600</v>
      </c>
      <c r="Q79" s="229"/>
      <c r="R79" s="90">
        <f t="shared" si="26"/>
        <v>2600</v>
      </c>
      <c r="S79" s="229"/>
      <c r="T79" s="90">
        <f t="shared" si="27"/>
        <v>2600</v>
      </c>
    </row>
    <row r="80" spans="2:20" ht="33.75">
      <c r="B80" s="176"/>
      <c r="C80" s="635">
        <v>4370</v>
      </c>
      <c r="D80" s="630"/>
      <c r="E80" s="120" t="s">
        <v>134</v>
      </c>
      <c r="F80" s="89">
        <v>3300</v>
      </c>
      <c r="G80" s="229"/>
      <c r="H80" s="90">
        <f t="shared" si="21"/>
        <v>3300</v>
      </c>
      <c r="I80" s="229"/>
      <c r="J80" s="90">
        <f t="shared" si="22"/>
        <v>3300</v>
      </c>
      <c r="K80" s="229"/>
      <c r="L80" s="90">
        <f t="shared" si="23"/>
        <v>3300</v>
      </c>
      <c r="M80" s="229"/>
      <c r="N80" s="90">
        <f t="shared" si="24"/>
        <v>3300</v>
      </c>
      <c r="O80" s="229"/>
      <c r="P80" s="90">
        <f t="shared" si="25"/>
        <v>3300</v>
      </c>
      <c r="Q80" s="229"/>
      <c r="R80" s="90">
        <f t="shared" si="26"/>
        <v>3300</v>
      </c>
      <c r="S80" s="229"/>
      <c r="T80" s="90">
        <f t="shared" si="27"/>
        <v>3300</v>
      </c>
    </row>
    <row r="81" spans="2:20" ht="42" customHeight="1">
      <c r="B81" s="176"/>
      <c r="C81" s="635">
        <v>4410</v>
      </c>
      <c r="D81" s="630"/>
      <c r="E81" s="122" t="s">
        <v>130</v>
      </c>
      <c r="F81" s="89">
        <v>1100</v>
      </c>
      <c r="G81" s="229"/>
      <c r="H81" s="90">
        <f t="shared" si="21"/>
        <v>1100</v>
      </c>
      <c r="I81" s="229"/>
      <c r="J81" s="90">
        <f t="shared" si="22"/>
        <v>1100</v>
      </c>
      <c r="K81" s="229"/>
      <c r="L81" s="90">
        <f t="shared" si="23"/>
        <v>1100</v>
      </c>
      <c r="M81" s="229"/>
      <c r="N81" s="90">
        <f t="shared" si="24"/>
        <v>1100</v>
      </c>
      <c r="O81" s="229"/>
      <c r="P81" s="90">
        <f t="shared" si="25"/>
        <v>1100</v>
      </c>
      <c r="Q81" s="229"/>
      <c r="R81" s="90">
        <f t="shared" si="26"/>
        <v>1100</v>
      </c>
      <c r="S81" s="229"/>
      <c r="T81" s="90">
        <f t="shared" si="27"/>
        <v>1100</v>
      </c>
    </row>
    <row r="82" spans="2:20" ht="26.25" customHeight="1">
      <c r="B82" s="176"/>
      <c r="C82" s="635">
        <v>4430</v>
      </c>
      <c r="D82" s="630"/>
      <c r="E82" s="120" t="s">
        <v>122</v>
      </c>
      <c r="F82" s="89">
        <v>7600</v>
      </c>
      <c r="G82" s="229"/>
      <c r="H82" s="90">
        <f t="shared" si="21"/>
        <v>7600</v>
      </c>
      <c r="I82" s="229"/>
      <c r="J82" s="90">
        <f t="shared" si="22"/>
        <v>7600</v>
      </c>
      <c r="K82" s="229"/>
      <c r="L82" s="90">
        <f t="shared" si="23"/>
        <v>7600</v>
      </c>
      <c r="M82" s="229"/>
      <c r="N82" s="90">
        <f t="shared" si="24"/>
        <v>7600</v>
      </c>
      <c r="O82" s="229"/>
      <c r="P82" s="90">
        <f t="shared" si="25"/>
        <v>7600</v>
      </c>
      <c r="Q82" s="229"/>
      <c r="R82" s="90">
        <f t="shared" si="26"/>
        <v>7600</v>
      </c>
      <c r="S82" s="229"/>
      <c r="T82" s="90">
        <f t="shared" si="27"/>
        <v>7600</v>
      </c>
    </row>
    <row r="83" spans="2:20" ht="22.5">
      <c r="B83" s="176"/>
      <c r="C83" s="635">
        <v>4440</v>
      </c>
      <c r="D83" s="630"/>
      <c r="E83" s="120" t="s">
        <v>135</v>
      </c>
      <c r="F83" s="89">
        <v>38659</v>
      </c>
      <c r="G83" s="229">
        <v>-10160</v>
      </c>
      <c r="H83" s="90">
        <f t="shared" si="21"/>
        <v>28499</v>
      </c>
      <c r="I83" s="229"/>
      <c r="J83" s="90">
        <f t="shared" si="22"/>
        <v>28499</v>
      </c>
      <c r="K83" s="229"/>
      <c r="L83" s="90">
        <f t="shared" si="23"/>
        <v>28499</v>
      </c>
      <c r="M83" s="229"/>
      <c r="N83" s="90">
        <f t="shared" si="24"/>
        <v>28499</v>
      </c>
      <c r="O83" s="229"/>
      <c r="P83" s="90">
        <f t="shared" si="25"/>
        <v>28499</v>
      </c>
      <c r="Q83" s="229"/>
      <c r="R83" s="90">
        <f t="shared" si="26"/>
        <v>28499</v>
      </c>
      <c r="S83" s="229"/>
      <c r="T83" s="90">
        <f t="shared" si="27"/>
        <v>28499</v>
      </c>
    </row>
    <row r="84" spans="2:20" ht="33.75">
      <c r="B84" s="176"/>
      <c r="C84" s="635">
        <v>4740</v>
      </c>
      <c r="D84" s="630"/>
      <c r="E84" s="120" t="s">
        <v>197</v>
      </c>
      <c r="F84" s="89">
        <v>760</v>
      </c>
      <c r="G84" s="229"/>
      <c r="H84" s="90">
        <f t="shared" si="21"/>
        <v>760</v>
      </c>
      <c r="I84" s="229"/>
      <c r="J84" s="90">
        <f t="shared" si="22"/>
        <v>760</v>
      </c>
      <c r="K84" s="229"/>
      <c r="L84" s="90">
        <f t="shared" si="23"/>
        <v>760</v>
      </c>
      <c r="M84" s="229"/>
      <c r="N84" s="90">
        <f t="shared" si="24"/>
        <v>760</v>
      </c>
      <c r="O84" s="229"/>
      <c r="P84" s="90">
        <f t="shared" si="25"/>
        <v>760</v>
      </c>
      <c r="Q84" s="229"/>
      <c r="R84" s="90">
        <f t="shared" si="26"/>
        <v>760</v>
      </c>
      <c r="S84" s="229"/>
      <c r="T84" s="90">
        <f t="shared" si="27"/>
        <v>760</v>
      </c>
    </row>
    <row r="85" spans="2:20" ht="22.5">
      <c r="B85" s="176"/>
      <c r="C85" s="635">
        <v>4750</v>
      </c>
      <c r="D85" s="630"/>
      <c r="E85" s="120" t="s">
        <v>136</v>
      </c>
      <c r="F85" s="89">
        <v>760</v>
      </c>
      <c r="G85" s="229"/>
      <c r="H85" s="90">
        <f t="shared" si="21"/>
        <v>760</v>
      </c>
      <c r="I85" s="229"/>
      <c r="J85" s="90">
        <f t="shared" si="22"/>
        <v>760</v>
      </c>
      <c r="K85" s="229"/>
      <c r="L85" s="90">
        <f t="shared" si="23"/>
        <v>760</v>
      </c>
      <c r="M85" s="229"/>
      <c r="N85" s="90">
        <f t="shared" si="24"/>
        <v>760</v>
      </c>
      <c r="O85" s="229"/>
      <c r="P85" s="90">
        <f t="shared" si="25"/>
        <v>760</v>
      </c>
      <c r="Q85" s="229"/>
      <c r="R85" s="90">
        <f t="shared" si="26"/>
        <v>760</v>
      </c>
      <c r="S85" s="229"/>
      <c r="T85" s="90">
        <f t="shared" si="27"/>
        <v>760</v>
      </c>
    </row>
    <row r="86" spans="2:20" ht="22.5">
      <c r="B86" s="176"/>
      <c r="C86" s="615">
        <v>6050</v>
      </c>
      <c r="D86" s="616"/>
      <c r="E86" s="123" t="s">
        <v>118</v>
      </c>
      <c r="F86" s="91">
        <v>51966</v>
      </c>
      <c r="G86" s="231"/>
      <c r="H86" s="91">
        <f t="shared" si="21"/>
        <v>51966</v>
      </c>
      <c r="I86" s="231"/>
      <c r="J86" s="91">
        <f t="shared" si="22"/>
        <v>51966</v>
      </c>
      <c r="K86" s="231"/>
      <c r="L86" s="91">
        <f t="shared" si="23"/>
        <v>51966</v>
      </c>
      <c r="M86" s="231"/>
      <c r="N86" s="91">
        <f t="shared" si="24"/>
        <v>51966</v>
      </c>
      <c r="O86" s="231"/>
      <c r="P86" s="91">
        <f t="shared" si="25"/>
        <v>51966</v>
      </c>
      <c r="Q86" s="231"/>
      <c r="R86" s="91">
        <f t="shared" si="26"/>
        <v>51966</v>
      </c>
      <c r="S86" s="231"/>
      <c r="T86" s="91">
        <f t="shared" si="27"/>
        <v>51966</v>
      </c>
    </row>
    <row r="87" spans="2:20" ht="22.5">
      <c r="B87" s="176"/>
      <c r="C87" s="615">
        <v>6060</v>
      </c>
      <c r="D87" s="616"/>
      <c r="E87" s="123" t="s">
        <v>170</v>
      </c>
      <c r="F87" s="91">
        <v>14702</v>
      </c>
      <c r="G87" s="231"/>
      <c r="H87" s="91">
        <f>SUM(F87:G87)</f>
        <v>14702</v>
      </c>
      <c r="I87" s="231"/>
      <c r="J87" s="91">
        <f>SUM(H87:I87)</f>
        <v>14702</v>
      </c>
      <c r="K87" s="231"/>
      <c r="L87" s="91">
        <f>SUM(J87:K87)</f>
        <v>14702</v>
      </c>
      <c r="M87" s="231"/>
      <c r="N87" s="91">
        <f>SUM(L87:M87)</f>
        <v>14702</v>
      </c>
      <c r="O87" s="231"/>
      <c r="P87" s="91">
        <f>SUM(N87:O87)</f>
        <v>14702</v>
      </c>
      <c r="Q87" s="231"/>
      <c r="R87" s="91">
        <f>SUM(P87:Q87)</f>
        <v>14702</v>
      </c>
      <c r="S87" s="231"/>
      <c r="T87" s="91">
        <f>SUM(R87:S87)</f>
        <v>14702</v>
      </c>
    </row>
    <row r="88" spans="2:20" ht="12.75">
      <c r="B88" s="147">
        <v>85415</v>
      </c>
      <c r="C88" s="193" t="s">
        <v>113</v>
      </c>
      <c r="D88" s="194"/>
      <c r="E88" s="195"/>
      <c r="F88" s="88">
        <f>F89+F90+F91</f>
        <v>3825</v>
      </c>
      <c r="G88" s="229"/>
      <c r="H88" s="88">
        <f>H89+H90+H91</f>
        <v>3825</v>
      </c>
      <c r="I88" s="229"/>
      <c r="J88" s="88">
        <f>J89+J90+J91</f>
        <v>3825</v>
      </c>
      <c r="K88" s="229"/>
      <c r="L88" s="88">
        <f>L89+L90+L91</f>
        <v>3825</v>
      </c>
      <c r="M88" s="229"/>
      <c r="N88" s="88">
        <f>N89+N90+N91</f>
        <v>3825</v>
      </c>
      <c r="O88" s="229"/>
      <c r="P88" s="88">
        <f>P89+P90+P91</f>
        <v>3825</v>
      </c>
      <c r="Q88" s="229"/>
      <c r="R88" s="88">
        <f>R89+R90+R91</f>
        <v>3825</v>
      </c>
      <c r="S88" s="229"/>
      <c r="T88" s="88">
        <f>T89+T90+T91</f>
        <v>3825</v>
      </c>
    </row>
    <row r="89" spans="2:20" ht="12.75">
      <c r="B89" s="249"/>
      <c r="C89" s="251">
        <v>3240</v>
      </c>
      <c r="D89" s="252">
        <v>3240</v>
      </c>
      <c r="E89" s="169" t="s">
        <v>222</v>
      </c>
      <c r="F89" s="94">
        <v>3825</v>
      </c>
      <c r="G89" s="229"/>
      <c r="H89" s="94">
        <f>SUM(F89:G89)</f>
        <v>3825</v>
      </c>
      <c r="I89" s="229"/>
      <c r="J89" s="94">
        <f>SUM(H89:I89)</f>
        <v>3825</v>
      </c>
      <c r="K89" s="229"/>
      <c r="L89" s="94">
        <f>SUM(J89:K89)</f>
        <v>3825</v>
      </c>
      <c r="M89" s="229"/>
      <c r="N89" s="94">
        <f>SUM(L89:M89)</f>
        <v>3825</v>
      </c>
      <c r="O89" s="229"/>
      <c r="P89" s="94">
        <f>SUM(N89:O89)</f>
        <v>3825</v>
      </c>
      <c r="Q89" s="229"/>
      <c r="R89" s="94">
        <f>SUM(P89:Q89)</f>
        <v>3825</v>
      </c>
      <c r="S89" s="229"/>
      <c r="T89" s="94">
        <f>SUM(R89:S89)</f>
        <v>3825</v>
      </c>
    </row>
    <row r="90" spans="2:20" ht="12.75">
      <c r="B90" s="239"/>
      <c r="C90" s="251">
        <v>3248</v>
      </c>
      <c r="D90" s="252"/>
      <c r="E90" s="169" t="s">
        <v>222</v>
      </c>
      <c r="F90" s="94"/>
      <c r="G90" s="229"/>
      <c r="H90" s="94">
        <f>SUM(F90:G90)</f>
        <v>0</v>
      </c>
      <c r="I90" s="229"/>
      <c r="J90" s="94">
        <f>SUM(H90:I90)</f>
        <v>0</v>
      </c>
      <c r="K90" s="229"/>
      <c r="L90" s="94">
        <f>SUM(J90:K90)</f>
        <v>0</v>
      </c>
      <c r="M90" s="229"/>
      <c r="N90" s="94">
        <f>SUM(L90:M90)</f>
        <v>0</v>
      </c>
      <c r="O90" s="229"/>
      <c r="P90" s="94">
        <f>SUM(N90:O90)</f>
        <v>0</v>
      </c>
      <c r="Q90" s="229"/>
      <c r="R90" s="94">
        <f>SUM(P90:Q90)</f>
        <v>0</v>
      </c>
      <c r="S90" s="229"/>
      <c r="T90" s="94">
        <f>SUM(R90:S90)</f>
        <v>0</v>
      </c>
    </row>
    <row r="91" spans="2:20" ht="12.75">
      <c r="B91" s="250"/>
      <c r="C91" s="251">
        <v>3249</v>
      </c>
      <c r="D91" s="252"/>
      <c r="E91" s="169" t="s">
        <v>222</v>
      </c>
      <c r="F91" s="94"/>
      <c r="G91" s="229"/>
      <c r="H91" s="94">
        <f>SUM(F91:G91)</f>
        <v>0</v>
      </c>
      <c r="I91" s="229"/>
      <c r="J91" s="94">
        <f>SUM(H91:I91)</f>
        <v>0</v>
      </c>
      <c r="K91" s="229"/>
      <c r="L91" s="94">
        <f>SUM(J91:K91)</f>
        <v>0</v>
      </c>
      <c r="M91" s="229"/>
      <c r="N91" s="94">
        <f>SUM(L91:M91)</f>
        <v>0</v>
      </c>
      <c r="O91" s="229"/>
      <c r="P91" s="94">
        <f>SUM(N91:O91)</f>
        <v>0</v>
      </c>
      <c r="Q91" s="229"/>
      <c r="R91" s="94">
        <f>SUM(P91:Q91)</f>
        <v>0</v>
      </c>
      <c r="S91" s="229"/>
      <c r="T91" s="94">
        <f>SUM(R91:S91)</f>
        <v>0</v>
      </c>
    </row>
    <row r="92" spans="2:20" ht="12.75">
      <c r="B92" s="127">
        <v>85495</v>
      </c>
      <c r="C92" s="193" t="s">
        <v>121</v>
      </c>
      <c r="D92" s="194"/>
      <c r="E92" s="195"/>
      <c r="F92" s="88">
        <f>F93</f>
        <v>24699</v>
      </c>
      <c r="G92" s="229"/>
      <c r="H92" s="88">
        <f>H93</f>
        <v>35836</v>
      </c>
      <c r="I92" s="229"/>
      <c r="J92" s="88">
        <f>J93</f>
        <v>35836</v>
      </c>
      <c r="K92" s="229"/>
      <c r="L92" s="88">
        <f>L93</f>
        <v>35836</v>
      </c>
      <c r="M92" s="229"/>
      <c r="N92" s="88">
        <f>N93</f>
        <v>35836</v>
      </c>
      <c r="O92" s="229"/>
      <c r="P92" s="88">
        <f>P93</f>
        <v>35836</v>
      </c>
      <c r="Q92" s="229"/>
      <c r="R92" s="88">
        <f>R93</f>
        <v>35836</v>
      </c>
      <c r="S92" s="229"/>
      <c r="T92" s="88">
        <f>T93</f>
        <v>35836</v>
      </c>
    </row>
    <row r="93" spans="2:20" ht="22.5">
      <c r="B93" s="145"/>
      <c r="C93" s="253">
        <v>4440</v>
      </c>
      <c r="D93" s="254">
        <v>4440</v>
      </c>
      <c r="E93" s="120" t="s">
        <v>135</v>
      </c>
      <c r="F93" s="89">
        <v>24699</v>
      </c>
      <c r="G93" s="229">
        <v>11137</v>
      </c>
      <c r="H93" s="90">
        <f>SUM(F93:G93)</f>
        <v>35836</v>
      </c>
      <c r="I93" s="229"/>
      <c r="J93" s="90">
        <f>SUM(H93:I93)</f>
        <v>35836</v>
      </c>
      <c r="K93" s="229"/>
      <c r="L93" s="90">
        <f>SUM(J93:K93)</f>
        <v>35836</v>
      </c>
      <c r="M93" s="229"/>
      <c r="N93" s="90">
        <f>SUM(L93:M93)</f>
        <v>35836</v>
      </c>
      <c r="O93" s="229"/>
      <c r="P93" s="90">
        <f>SUM(N93:O93)</f>
        <v>35836</v>
      </c>
      <c r="Q93" s="229"/>
      <c r="R93" s="90">
        <f>SUM(P93:Q93)</f>
        <v>35836</v>
      </c>
      <c r="S93" s="229"/>
      <c r="T93" s="90">
        <f>SUM(R93:S93)</f>
        <v>35836</v>
      </c>
    </row>
    <row r="94" spans="1:20" ht="12.75">
      <c r="A94" s="291"/>
      <c r="B94" s="291"/>
      <c r="C94" s="291"/>
      <c r="D94" s="291"/>
      <c r="E94" s="29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</row>
  </sheetData>
  <mergeCells count="106">
    <mergeCell ref="C87:D87"/>
    <mergeCell ref="A1:A2"/>
    <mergeCell ref="B1:B2"/>
    <mergeCell ref="C1:D2"/>
    <mergeCell ref="C4:E4"/>
    <mergeCell ref="B5:B21"/>
    <mergeCell ref="C5:D5"/>
    <mergeCell ref="C6:D6"/>
    <mergeCell ref="C7:D7"/>
    <mergeCell ref="C8:D8"/>
    <mergeCell ref="E1:E2"/>
    <mergeCell ref="L1:L2"/>
    <mergeCell ref="M1:M2"/>
    <mergeCell ref="F1:F2"/>
    <mergeCell ref="G1:G2"/>
    <mergeCell ref="H1:H2"/>
    <mergeCell ref="I1:I2"/>
    <mergeCell ref="R1:R2"/>
    <mergeCell ref="S1:S2"/>
    <mergeCell ref="T1:T2"/>
    <mergeCell ref="D3:E3"/>
    <mergeCell ref="N1:N2"/>
    <mergeCell ref="O1:O2"/>
    <mergeCell ref="P1:P2"/>
    <mergeCell ref="Q1:Q2"/>
    <mergeCell ref="J1:J2"/>
    <mergeCell ref="K1:K2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E22"/>
    <mergeCell ref="B23:B40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E41"/>
    <mergeCell ref="B42:B59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9:D59"/>
    <mergeCell ref="C63:E63"/>
    <mergeCell ref="C64:D64"/>
    <mergeCell ref="C65:D65"/>
    <mergeCell ref="C60:E60"/>
    <mergeCell ref="C61:D61"/>
    <mergeCell ref="C55:D55"/>
    <mergeCell ref="C56:D56"/>
    <mergeCell ref="C57:D57"/>
    <mergeCell ref="C58:D58"/>
    <mergeCell ref="C66:D66"/>
    <mergeCell ref="C67:D67"/>
    <mergeCell ref="C84:D84"/>
    <mergeCell ref="C78:D78"/>
    <mergeCell ref="C79:D79"/>
    <mergeCell ref="C72:D72"/>
    <mergeCell ref="C68:D68"/>
    <mergeCell ref="C69:D69"/>
    <mergeCell ref="C70:D70"/>
    <mergeCell ref="C74:D74"/>
    <mergeCell ref="C86:D86"/>
    <mergeCell ref="C80:D80"/>
    <mergeCell ref="C81:D81"/>
    <mergeCell ref="C82:D82"/>
    <mergeCell ref="C83:D83"/>
    <mergeCell ref="C77:D77"/>
    <mergeCell ref="C71:D71"/>
    <mergeCell ref="C85:D85"/>
    <mergeCell ref="C76:D76"/>
    <mergeCell ref="C73:D73"/>
    <mergeCell ref="C75:D75"/>
  </mergeCells>
  <printOptions/>
  <pageMargins left="0.75" right="0.75" top="1" bottom="1" header="0.5" footer="0.5"/>
  <pageSetup horizontalDpi="204" verticalDpi="204" orientation="portrait" paperSize="9" scale="88" r:id="rId1"/>
  <headerFooter alignWithMargins="0">
    <oddHeader xml:space="preserve">&amp;C&amp;A </oddHeader>
  </headerFooter>
  <rowBreaks count="2" manualBreakCount="2">
    <brk id="40" max="255" man="1"/>
    <brk id="71" max="255" man="1"/>
  </rowBreaks>
  <colBreaks count="1" manualBreakCount="1">
    <brk id="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491"/>
  <sheetViews>
    <sheetView workbookViewId="0" topLeftCell="A59">
      <selection activeCell="G71" sqref="G71"/>
    </sheetView>
  </sheetViews>
  <sheetFormatPr defaultColWidth="9.140625" defaultRowHeight="12.75"/>
  <cols>
    <col min="1" max="1" width="4.8515625" style="0" customWidth="1"/>
    <col min="2" max="2" width="8.00390625" style="159" customWidth="1"/>
    <col min="3" max="3" width="5.28125" style="0" customWidth="1"/>
    <col min="4" max="4" width="0.9921875" style="0" customWidth="1"/>
    <col min="5" max="5" width="32.00390625" style="173" customWidth="1"/>
    <col min="6" max="6" width="18.421875" style="0" customWidth="1"/>
    <col min="7" max="7" width="12.140625" style="278" customWidth="1"/>
    <col min="8" max="8" width="16.57421875" style="0" customWidth="1"/>
    <col min="9" max="9" width="12.140625" style="278" customWidth="1"/>
    <col min="10" max="10" width="17.140625" style="0" customWidth="1"/>
    <col min="11" max="11" width="11.00390625" style="278" customWidth="1"/>
    <col min="12" max="12" width="16.57421875" style="0" customWidth="1"/>
    <col min="13" max="13" width="9.140625" style="278" customWidth="1"/>
    <col min="14" max="14" width="16.7109375" style="0" customWidth="1"/>
    <col min="15" max="15" width="9.140625" style="278" customWidth="1"/>
    <col min="16" max="16" width="19.00390625" style="0" customWidth="1"/>
    <col min="17" max="17" width="9.140625" style="278" customWidth="1"/>
    <col min="18" max="18" width="18.57421875" style="0" customWidth="1"/>
    <col min="19" max="19" width="9.140625" style="278" customWidth="1"/>
    <col min="20" max="20" width="17.28125" style="0" customWidth="1"/>
  </cols>
  <sheetData>
    <row r="1" spans="1:20" ht="12.75" customHeight="1">
      <c r="A1" s="759" t="s">
        <v>0</v>
      </c>
      <c r="B1" s="761" t="s">
        <v>1</v>
      </c>
      <c r="C1" s="718" t="s">
        <v>2</v>
      </c>
      <c r="D1" s="763"/>
      <c r="E1" s="717" t="s">
        <v>3</v>
      </c>
      <c r="F1" s="710" t="s">
        <v>114</v>
      </c>
      <c r="G1" s="708" t="s">
        <v>5</v>
      </c>
      <c r="H1" s="706" t="s">
        <v>115</v>
      </c>
      <c r="I1" s="708" t="s">
        <v>5</v>
      </c>
      <c r="J1" s="706" t="s">
        <v>115</v>
      </c>
      <c r="K1" s="708" t="s">
        <v>5</v>
      </c>
      <c r="L1" s="706" t="s">
        <v>115</v>
      </c>
      <c r="M1" s="708" t="s">
        <v>5</v>
      </c>
      <c r="N1" s="706" t="s">
        <v>115</v>
      </c>
      <c r="O1" s="708" t="s">
        <v>116</v>
      </c>
      <c r="P1" s="706" t="s">
        <v>115</v>
      </c>
      <c r="Q1" s="708" t="s">
        <v>116</v>
      </c>
      <c r="R1" s="706" t="s">
        <v>115</v>
      </c>
      <c r="S1" s="708" t="s">
        <v>116</v>
      </c>
      <c r="T1" s="712" t="s">
        <v>115</v>
      </c>
    </row>
    <row r="2" spans="1:20" ht="12.75">
      <c r="A2" s="760"/>
      <c r="B2" s="762"/>
      <c r="C2" s="764"/>
      <c r="D2" s="765"/>
      <c r="E2" s="766"/>
      <c r="F2" s="711"/>
      <c r="G2" s="709"/>
      <c r="H2" s="707"/>
      <c r="I2" s="709"/>
      <c r="J2" s="707"/>
      <c r="K2" s="709"/>
      <c r="L2" s="707"/>
      <c r="M2" s="709"/>
      <c r="N2" s="707"/>
      <c r="O2" s="709"/>
      <c r="P2" s="707"/>
      <c r="Q2" s="709"/>
      <c r="R2" s="707"/>
      <c r="S2" s="709"/>
      <c r="T2" s="713"/>
    </row>
    <row r="3" spans="1:20" ht="21.75" customHeight="1">
      <c r="A3" s="128">
        <v>10</v>
      </c>
      <c r="B3" s="714" t="s">
        <v>18</v>
      </c>
      <c r="C3" s="883"/>
      <c r="D3" s="883"/>
      <c r="E3" s="884"/>
      <c r="F3" s="85">
        <f>SUM(F4)</f>
        <v>45000</v>
      </c>
      <c r="G3" s="229"/>
      <c r="H3" s="87">
        <f>SUM(H4)</f>
        <v>45000</v>
      </c>
      <c r="I3" s="229"/>
      <c r="J3" s="87">
        <f>SUM(J4)</f>
        <v>45000</v>
      </c>
      <c r="K3" s="229"/>
      <c r="L3" s="87">
        <f>SUM(L4)</f>
        <v>45000</v>
      </c>
      <c r="M3" s="229"/>
      <c r="N3" s="87">
        <f>SUM(N4)</f>
        <v>45000</v>
      </c>
      <c r="O3" s="229"/>
      <c r="P3" s="87">
        <f>SUM(P4)</f>
        <v>45000</v>
      </c>
      <c r="Q3" s="229"/>
      <c r="R3" s="87">
        <f>SUM(R4)</f>
        <v>45000</v>
      </c>
      <c r="S3" s="229"/>
      <c r="T3" s="87">
        <f>SUM(T4)</f>
        <v>45000</v>
      </c>
    </row>
    <row r="4" spans="1:20" ht="21.75" customHeight="1">
      <c r="A4" s="129"/>
      <c r="B4" s="124">
        <v>1005</v>
      </c>
      <c r="C4" s="696" t="s">
        <v>167</v>
      </c>
      <c r="D4" s="878"/>
      <c r="E4" s="850"/>
      <c r="F4" s="88">
        <f>SUM(F5)</f>
        <v>45000</v>
      </c>
      <c r="G4" s="229"/>
      <c r="H4" s="88">
        <f>SUM(H5)</f>
        <v>45000</v>
      </c>
      <c r="I4" s="229"/>
      <c r="J4" s="88">
        <f>SUM(J5)</f>
        <v>45000</v>
      </c>
      <c r="K4" s="229"/>
      <c r="L4" s="88">
        <f>SUM(L5)</f>
        <v>45000</v>
      </c>
      <c r="M4" s="229"/>
      <c r="N4" s="88">
        <f>SUM(N5)</f>
        <v>45000</v>
      </c>
      <c r="O4" s="229"/>
      <c r="P4" s="88">
        <f>SUM(P5)</f>
        <v>45000</v>
      </c>
      <c r="Q4" s="229"/>
      <c r="R4" s="88">
        <f>SUM(R5)</f>
        <v>45000</v>
      </c>
      <c r="S4" s="229"/>
      <c r="T4" s="88">
        <f>SUM(T5)</f>
        <v>45000</v>
      </c>
    </row>
    <row r="5" spans="1:20" ht="21.75" customHeight="1">
      <c r="A5" s="130"/>
      <c r="B5" s="144"/>
      <c r="C5" s="881">
        <v>4300</v>
      </c>
      <c r="D5" s="882"/>
      <c r="E5" s="119" t="s">
        <v>117</v>
      </c>
      <c r="F5" s="89">
        <v>45000</v>
      </c>
      <c r="G5" s="229"/>
      <c r="H5" s="90">
        <f>SUM(F5:G5)</f>
        <v>45000</v>
      </c>
      <c r="I5" s="229"/>
      <c r="J5" s="90">
        <f>SUM(H5:I5)</f>
        <v>45000</v>
      </c>
      <c r="K5" s="229"/>
      <c r="L5" s="90">
        <f>SUM(J5:K5)</f>
        <v>45000</v>
      </c>
      <c r="M5" s="229"/>
      <c r="N5" s="90">
        <f>SUM(L5:M5)</f>
        <v>45000</v>
      </c>
      <c r="O5" s="229"/>
      <c r="P5" s="90">
        <f>SUM(N5:O5)</f>
        <v>45000</v>
      </c>
      <c r="Q5" s="229"/>
      <c r="R5" s="90">
        <f>SUM(P5:Q5)</f>
        <v>45000</v>
      </c>
      <c r="S5" s="229"/>
      <c r="T5" s="90">
        <f>SUM(R5:S5)</f>
        <v>45000</v>
      </c>
    </row>
    <row r="6" spans="1:20" ht="21.75" customHeight="1">
      <c r="A6" s="128">
        <v>20</v>
      </c>
      <c r="B6" s="644" t="s">
        <v>23</v>
      </c>
      <c r="C6" s="645"/>
      <c r="D6" s="645"/>
      <c r="E6" s="646"/>
      <c r="F6" s="85">
        <f>F7+F9</f>
        <v>242000</v>
      </c>
      <c r="G6" s="229"/>
      <c r="H6" s="85">
        <f>H7+H9</f>
        <v>242000</v>
      </c>
      <c r="I6" s="229"/>
      <c r="J6" s="85">
        <f>J7+J9</f>
        <v>242000</v>
      </c>
      <c r="K6" s="229"/>
      <c r="L6" s="85">
        <f>L7+L9</f>
        <v>242000</v>
      </c>
      <c r="M6" s="229"/>
      <c r="N6" s="85">
        <f>N7+N9</f>
        <v>242000</v>
      </c>
      <c r="O6" s="229"/>
      <c r="P6" s="85">
        <f>P7+P9</f>
        <v>242000</v>
      </c>
      <c r="Q6" s="229"/>
      <c r="R6" s="85">
        <f>R7+R9</f>
        <v>242000</v>
      </c>
      <c r="S6" s="229"/>
      <c r="T6" s="85">
        <f>T7+T9</f>
        <v>242000</v>
      </c>
    </row>
    <row r="7" spans="1:20" ht="21.75" customHeight="1">
      <c r="A7" s="129"/>
      <c r="B7" s="125">
        <v>2001</v>
      </c>
      <c r="C7" s="697" t="s">
        <v>25</v>
      </c>
      <c r="D7" s="879"/>
      <c r="E7" s="880"/>
      <c r="F7" s="88">
        <f>F8</f>
        <v>240000</v>
      </c>
      <c r="G7" s="229"/>
      <c r="H7" s="88">
        <f>H8</f>
        <v>240000</v>
      </c>
      <c r="I7" s="229"/>
      <c r="J7" s="88">
        <f>J8</f>
        <v>240000</v>
      </c>
      <c r="K7" s="229"/>
      <c r="L7" s="88">
        <f>L8</f>
        <v>240000</v>
      </c>
      <c r="M7" s="229"/>
      <c r="N7" s="88">
        <f>N8</f>
        <v>240000</v>
      </c>
      <c r="O7" s="229"/>
      <c r="P7" s="88">
        <f>P8</f>
        <v>240000</v>
      </c>
      <c r="Q7" s="229"/>
      <c r="R7" s="88">
        <f>R8</f>
        <v>240000</v>
      </c>
      <c r="S7" s="229"/>
      <c r="T7" s="88">
        <f>T8</f>
        <v>240000</v>
      </c>
    </row>
    <row r="8" spans="1:20" ht="21.75" customHeight="1">
      <c r="A8" s="131"/>
      <c r="B8" s="145"/>
      <c r="C8" s="703">
        <v>3030</v>
      </c>
      <c r="D8" s="855"/>
      <c r="E8" s="162" t="s">
        <v>129</v>
      </c>
      <c r="F8" s="94">
        <v>240000</v>
      </c>
      <c r="G8" s="229"/>
      <c r="H8" s="94">
        <f>SUM(F8:G8)</f>
        <v>240000</v>
      </c>
      <c r="I8" s="229"/>
      <c r="J8" s="94">
        <f>SUM(H8:I8)</f>
        <v>240000</v>
      </c>
      <c r="K8" s="229"/>
      <c r="L8" s="94">
        <f>SUM(J8:K8)</f>
        <v>240000</v>
      </c>
      <c r="M8" s="229"/>
      <c r="N8" s="94">
        <f>SUM(L8:M8)</f>
        <v>240000</v>
      </c>
      <c r="O8" s="229"/>
      <c r="P8" s="94">
        <f>SUM(N8:O8)</f>
        <v>240000</v>
      </c>
      <c r="Q8" s="229"/>
      <c r="R8" s="94">
        <f>SUM(P8:Q8)</f>
        <v>240000</v>
      </c>
      <c r="S8" s="229"/>
      <c r="T8" s="94">
        <f>SUM(R8:S8)</f>
        <v>240000</v>
      </c>
    </row>
    <row r="9" spans="1:20" ht="21.75" customHeight="1">
      <c r="A9" s="132"/>
      <c r="B9" s="126">
        <v>2002</v>
      </c>
      <c r="C9" s="879" t="s">
        <v>168</v>
      </c>
      <c r="D9" s="879"/>
      <c r="E9" s="880"/>
      <c r="F9" s="88">
        <f>F10</f>
        <v>2000</v>
      </c>
      <c r="G9" s="229"/>
      <c r="H9" s="88">
        <f>H10</f>
        <v>2000</v>
      </c>
      <c r="I9" s="229"/>
      <c r="J9" s="88">
        <f>J10</f>
        <v>2000</v>
      </c>
      <c r="K9" s="229"/>
      <c r="L9" s="88">
        <f>L10</f>
        <v>2000</v>
      </c>
      <c r="M9" s="229"/>
      <c r="N9" s="88">
        <f>N10</f>
        <v>2000</v>
      </c>
      <c r="O9" s="229"/>
      <c r="P9" s="88">
        <f>P10</f>
        <v>2000</v>
      </c>
      <c r="Q9" s="229"/>
      <c r="R9" s="88">
        <f>R10</f>
        <v>2000</v>
      </c>
      <c r="S9" s="229"/>
      <c r="T9" s="88">
        <f>T10</f>
        <v>2000</v>
      </c>
    </row>
    <row r="10" spans="1:20" ht="21.75" customHeight="1">
      <c r="A10" s="129"/>
      <c r="B10" s="134"/>
      <c r="C10" s="704">
        <v>4210</v>
      </c>
      <c r="D10" s="875"/>
      <c r="E10" s="119" t="s">
        <v>119</v>
      </c>
      <c r="F10" s="89">
        <v>2000</v>
      </c>
      <c r="G10" s="229"/>
      <c r="H10" s="90">
        <f>SUM(F10:G10)</f>
        <v>2000</v>
      </c>
      <c r="I10" s="229"/>
      <c r="J10" s="90">
        <f>SUM(H10:I10)</f>
        <v>2000</v>
      </c>
      <c r="K10" s="229"/>
      <c r="L10" s="90">
        <f>SUM(J10:K10)</f>
        <v>2000</v>
      </c>
      <c r="M10" s="229"/>
      <c r="N10" s="90">
        <f>SUM(L10:M10)</f>
        <v>2000</v>
      </c>
      <c r="O10" s="229"/>
      <c r="P10" s="90">
        <f>SUM(N10:O10)</f>
        <v>2000</v>
      </c>
      <c r="Q10" s="229"/>
      <c r="R10" s="90">
        <f>SUM(P10:Q10)</f>
        <v>2000</v>
      </c>
      <c r="S10" s="229"/>
      <c r="T10" s="90">
        <f>SUM(R10:S10)</f>
        <v>2000</v>
      </c>
    </row>
    <row r="11" spans="1:20" ht="21.75" customHeight="1">
      <c r="A11" s="133">
        <v>600</v>
      </c>
      <c r="B11" s="876" t="s">
        <v>29</v>
      </c>
      <c r="C11" s="877"/>
      <c r="D11" s="877"/>
      <c r="E11" s="877"/>
      <c r="F11" s="85">
        <f>F12</f>
        <v>5865601</v>
      </c>
      <c r="G11" s="229"/>
      <c r="H11" s="85">
        <f>H12</f>
        <v>5878211</v>
      </c>
      <c r="I11" s="229"/>
      <c r="J11" s="85">
        <f>J12</f>
        <v>5878211</v>
      </c>
      <c r="K11" s="229"/>
      <c r="L11" s="85">
        <f>L12</f>
        <v>5878211</v>
      </c>
      <c r="M11" s="229"/>
      <c r="N11" s="85">
        <f>N12</f>
        <v>5878211</v>
      </c>
      <c r="O11" s="229"/>
      <c r="P11" s="85">
        <f>P12</f>
        <v>5878211</v>
      </c>
      <c r="Q11" s="229"/>
      <c r="R11" s="85">
        <f>R12</f>
        <v>5878211</v>
      </c>
      <c r="S11" s="229"/>
      <c r="T11" s="85">
        <f>T12</f>
        <v>5878211</v>
      </c>
    </row>
    <row r="12" spans="1:20" ht="21.75" customHeight="1">
      <c r="A12" s="860"/>
      <c r="B12" s="127">
        <v>60014</v>
      </c>
      <c r="C12" s="622" t="s">
        <v>30</v>
      </c>
      <c r="D12" s="772"/>
      <c r="E12" s="773"/>
      <c r="F12" s="88">
        <f>F13+F14+F15+F16+F17+F18+F19+F20+F21+F22+F23+F24+F25+F26+F27</f>
        <v>5865601</v>
      </c>
      <c r="G12" s="229"/>
      <c r="H12" s="88">
        <f>H13+H14+H15+H16+H17+H18+H19+H20+H21+H22+H23+H24+H25+H26+H27</f>
        <v>5878211</v>
      </c>
      <c r="I12" s="229"/>
      <c r="J12" s="88">
        <f>J13+J14+J15+J16+J17+J18+J19+J20+J21+J22+J23+J24+J25+J26+J27</f>
        <v>5878211</v>
      </c>
      <c r="K12" s="229"/>
      <c r="L12" s="88">
        <f>L13+L14+L15+L16+L17+L18+L19+L20+L21+L22+L23+L24+L25+L26+L27</f>
        <v>5878211</v>
      </c>
      <c r="M12" s="229"/>
      <c r="N12" s="88">
        <f>N13+N14+N15+N16+N17+N18+N19+N20+N21+N22+N23+N24+N25+N26+N27</f>
        <v>5878211</v>
      </c>
      <c r="O12" s="229"/>
      <c r="P12" s="88">
        <f>P13+P14+P15+P16+P17+P18+P19+P20+P21+P22+P23+P24+P25+P26+P27</f>
        <v>5878211</v>
      </c>
      <c r="Q12" s="229"/>
      <c r="R12" s="88">
        <f>R13+R14+R15+R16+R17+R18+R19+R20+R21+R22+R23+R24+R25+R26+R27</f>
        <v>5878211</v>
      </c>
      <c r="S12" s="229"/>
      <c r="T12" s="88">
        <f>T13+T14+T15+T16+T17+T18+T19+T20+T21+T22+T23+T24+T25+T26+T27</f>
        <v>5878211</v>
      </c>
    </row>
    <row r="13" spans="1:20" ht="21.75" customHeight="1">
      <c r="A13" s="861"/>
      <c r="B13" s="725"/>
      <c r="C13" s="705">
        <v>2310</v>
      </c>
      <c r="D13" s="757"/>
      <c r="E13" s="181" t="s">
        <v>144</v>
      </c>
      <c r="F13" s="182">
        <v>47000</v>
      </c>
      <c r="G13" s="229"/>
      <c r="H13" s="182">
        <f aca="true" t="shared" si="0" ref="H13:H27">SUM(F13:G13)</f>
        <v>47000</v>
      </c>
      <c r="I13" s="229"/>
      <c r="J13" s="182">
        <f aca="true" t="shared" si="1" ref="J13:J27">SUM(H13:I13)</f>
        <v>47000</v>
      </c>
      <c r="K13" s="229"/>
      <c r="L13" s="182">
        <f aca="true" t="shared" si="2" ref="L13:L27">SUM(J13:K13)</f>
        <v>47000</v>
      </c>
      <c r="M13" s="229"/>
      <c r="N13" s="182">
        <f aca="true" t="shared" si="3" ref="N13:N27">SUM(L13:M13)</f>
        <v>47000</v>
      </c>
      <c r="O13" s="229"/>
      <c r="P13" s="182">
        <f aca="true" t="shared" si="4" ref="P13:P27">SUM(N13:O13)</f>
        <v>47000</v>
      </c>
      <c r="Q13" s="229"/>
      <c r="R13" s="182">
        <f aca="true" t="shared" si="5" ref="R13:R27">SUM(P13:Q13)</f>
        <v>47000</v>
      </c>
      <c r="S13" s="229"/>
      <c r="T13" s="182">
        <f aca="true" t="shared" si="6" ref="T13:T27">SUM(R13:S13)</f>
        <v>47000</v>
      </c>
    </row>
    <row r="14" spans="1:20" ht="21.75" customHeight="1">
      <c r="A14" s="861"/>
      <c r="B14" s="865"/>
      <c r="C14" s="656">
        <v>4010</v>
      </c>
      <c r="D14" s="660"/>
      <c r="E14" s="121" t="s">
        <v>126</v>
      </c>
      <c r="F14" s="98">
        <v>135000</v>
      </c>
      <c r="G14" s="231">
        <v>9520</v>
      </c>
      <c r="H14" s="93">
        <f t="shared" si="0"/>
        <v>144520</v>
      </c>
      <c r="I14" s="231"/>
      <c r="J14" s="93">
        <f t="shared" si="1"/>
        <v>144520</v>
      </c>
      <c r="K14" s="231"/>
      <c r="L14" s="93">
        <f t="shared" si="2"/>
        <v>144520</v>
      </c>
      <c r="M14" s="231"/>
      <c r="N14" s="93">
        <f t="shared" si="3"/>
        <v>144520</v>
      </c>
      <c r="O14" s="231"/>
      <c r="P14" s="93">
        <f t="shared" si="4"/>
        <v>144520</v>
      </c>
      <c r="Q14" s="231"/>
      <c r="R14" s="93">
        <f t="shared" si="5"/>
        <v>144520</v>
      </c>
      <c r="S14" s="231"/>
      <c r="T14" s="93">
        <f t="shared" si="6"/>
        <v>144520</v>
      </c>
    </row>
    <row r="15" spans="1:20" ht="21.75" customHeight="1">
      <c r="A15" s="861"/>
      <c r="B15" s="865"/>
      <c r="C15" s="656">
        <v>4040</v>
      </c>
      <c r="D15" s="660"/>
      <c r="E15" s="121" t="s">
        <v>169</v>
      </c>
      <c r="F15" s="93">
        <v>10560</v>
      </c>
      <c r="G15" s="231"/>
      <c r="H15" s="93">
        <f t="shared" si="0"/>
        <v>10560</v>
      </c>
      <c r="I15" s="231"/>
      <c r="J15" s="93">
        <f t="shared" si="1"/>
        <v>10560</v>
      </c>
      <c r="K15" s="231"/>
      <c r="L15" s="93">
        <f t="shared" si="2"/>
        <v>10560</v>
      </c>
      <c r="M15" s="231"/>
      <c r="N15" s="93">
        <f t="shared" si="3"/>
        <v>10560</v>
      </c>
      <c r="O15" s="231"/>
      <c r="P15" s="93">
        <f t="shared" si="4"/>
        <v>10560</v>
      </c>
      <c r="Q15" s="231"/>
      <c r="R15" s="93">
        <f t="shared" si="5"/>
        <v>10560</v>
      </c>
      <c r="S15" s="231"/>
      <c r="T15" s="93">
        <f t="shared" si="6"/>
        <v>10560</v>
      </c>
    </row>
    <row r="16" spans="1:20" ht="21.75" customHeight="1">
      <c r="A16" s="861"/>
      <c r="B16" s="865"/>
      <c r="C16" s="656">
        <v>4110</v>
      </c>
      <c r="D16" s="660"/>
      <c r="E16" s="121" t="s">
        <v>127</v>
      </c>
      <c r="F16" s="93">
        <v>23040</v>
      </c>
      <c r="G16" s="231">
        <v>3010</v>
      </c>
      <c r="H16" s="93">
        <f t="shared" si="0"/>
        <v>26050</v>
      </c>
      <c r="I16" s="231"/>
      <c r="J16" s="93">
        <f t="shared" si="1"/>
        <v>26050</v>
      </c>
      <c r="K16" s="231"/>
      <c r="L16" s="93">
        <f t="shared" si="2"/>
        <v>26050</v>
      </c>
      <c r="M16" s="231"/>
      <c r="N16" s="93">
        <f t="shared" si="3"/>
        <v>26050</v>
      </c>
      <c r="O16" s="231"/>
      <c r="P16" s="93">
        <f t="shared" si="4"/>
        <v>26050</v>
      </c>
      <c r="Q16" s="231"/>
      <c r="R16" s="93">
        <f t="shared" si="5"/>
        <v>26050</v>
      </c>
      <c r="S16" s="231"/>
      <c r="T16" s="93">
        <f t="shared" si="6"/>
        <v>26050</v>
      </c>
    </row>
    <row r="17" spans="1:20" ht="21.75" customHeight="1">
      <c r="A17" s="861"/>
      <c r="B17" s="865"/>
      <c r="C17" s="656">
        <v>4120</v>
      </c>
      <c r="D17" s="660"/>
      <c r="E17" s="121" t="s">
        <v>128</v>
      </c>
      <c r="F17" s="98">
        <v>3385</v>
      </c>
      <c r="G17" s="231">
        <v>80</v>
      </c>
      <c r="H17" s="93">
        <f t="shared" si="0"/>
        <v>3465</v>
      </c>
      <c r="I17" s="231"/>
      <c r="J17" s="93">
        <f t="shared" si="1"/>
        <v>3465</v>
      </c>
      <c r="K17" s="231"/>
      <c r="L17" s="93">
        <f t="shared" si="2"/>
        <v>3465</v>
      </c>
      <c r="M17" s="231"/>
      <c r="N17" s="93">
        <f t="shared" si="3"/>
        <v>3465</v>
      </c>
      <c r="O17" s="231"/>
      <c r="P17" s="93">
        <f t="shared" si="4"/>
        <v>3465</v>
      </c>
      <c r="Q17" s="231"/>
      <c r="R17" s="93">
        <f t="shared" si="5"/>
        <v>3465</v>
      </c>
      <c r="S17" s="231"/>
      <c r="T17" s="93">
        <f t="shared" si="6"/>
        <v>3465</v>
      </c>
    </row>
    <row r="18" spans="1:20" ht="21.75" customHeight="1">
      <c r="A18" s="861"/>
      <c r="B18" s="865"/>
      <c r="C18" s="635">
        <v>4210</v>
      </c>
      <c r="D18" s="630"/>
      <c r="E18" s="122" t="s">
        <v>119</v>
      </c>
      <c r="F18" s="89">
        <v>330000</v>
      </c>
      <c r="G18" s="229"/>
      <c r="H18" s="90">
        <f t="shared" si="0"/>
        <v>330000</v>
      </c>
      <c r="I18" s="229"/>
      <c r="J18" s="90">
        <f t="shared" si="1"/>
        <v>330000</v>
      </c>
      <c r="K18" s="229"/>
      <c r="L18" s="90">
        <f t="shared" si="2"/>
        <v>330000</v>
      </c>
      <c r="M18" s="229"/>
      <c r="N18" s="90">
        <f t="shared" si="3"/>
        <v>330000</v>
      </c>
      <c r="O18" s="229"/>
      <c r="P18" s="90">
        <f t="shared" si="4"/>
        <v>330000</v>
      </c>
      <c r="Q18" s="229"/>
      <c r="R18" s="90">
        <f t="shared" si="5"/>
        <v>330000</v>
      </c>
      <c r="S18" s="229"/>
      <c r="T18" s="90">
        <f t="shared" si="6"/>
        <v>330000</v>
      </c>
    </row>
    <row r="19" spans="1:20" ht="21.75" customHeight="1">
      <c r="A19" s="861"/>
      <c r="B19" s="865"/>
      <c r="C19" s="635">
        <v>4270</v>
      </c>
      <c r="D19" s="630"/>
      <c r="E19" s="122" t="s">
        <v>120</v>
      </c>
      <c r="F19" s="92">
        <v>3000</v>
      </c>
      <c r="G19" s="229"/>
      <c r="H19" s="90">
        <f t="shared" si="0"/>
        <v>3000</v>
      </c>
      <c r="I19" s="229"/>
      <c r="J19" s="90">
        <f t="shared" si="1"/>
        <v>3000</v>
      </c>
      <c r="K19" s="229"/>
      <c r="L19" s="90">
        <f t="shared" si="2"/>
        <v>3000</v>
      </c>
      <c r="M19" s="229"/>
      <c r="N19" s="90">
        <f t="shared" si="3"/>
        <v>3000</v>
      </c>
      <c r="O19" s="229"/>
      <c r="P19" s="90">
        <f t="shared" si="4"/>
        <v>3000</v>
      </c>
      <c r="Q19" s="229"/>
      <c r="R19" s="90">
        <f t="shared" si="5"/>
        <v>3000</v>
      </c>
      <c r="S19" s="229"/>
      <c r="T19" s="90">
        <f t="shared" si="6"/>
        <v>3000</v>
      </c>
    </row>
    <row r="20" spans="1:20" ht="21.75" customHeight="1">
      <c r="A20" s="861"/>
      <c r="B20" s="865"/>
      <c r="C20" s="635">
        <v>4300</v>
      </c>
      <c r="D20" s="630"/>
      <c r="E20" s="122" t="s">
        <v>117</v>
      </c>
      <c r="F20" s="89">
        <v>475000</v>
      </c>
      <c r="G20" s="229">
        <v>45000</v>
      </c>
      <c r="H20" s="90">
        <f t="shared" si="0"/>
        <v>520000</v>
      </c>
      <c r="I20" s="229"/>
      <c r="J20" s="90">
        <f t="shared" si="1"/>
        <v>520000</v>
      </c>
      <c r="K20" s="229"/>
      <c r="L20" s="90">
        <f t="shared" si="2"/>
        <v>520000</v>
      </c>
      <c r="M20" s="229"/>
      <c r="N20" s="90">
        <f t="shared" si="3"/>
        <v>520000</v>
      </c>
      <c r="O20" s="229"/>
      <c r="P20" s="90">
        <f t="shared" si="4"/>
        <v>520000</v>
      </c>
      <c r="Q20" s="229"/>
      <c r="R20" s="90">
        <f t="shared" si="5"/>
        <v>520000</v>
      </c>
      <c r="S20" s="229"/>
      <c r="T20" s="90">
        <f t="shared" si="6"/>
        <v>520000</v>
      </c>
    </row>
    <row r="21" spans="1:20" ht="21.75" customHeight="1">
      <c r="A21" s="861"/>
      <c r="B21" s="865"/>
      <c r="C21" s="661">
        <v>4430</v>
      </c>
      <c r="D21" s="630"/>
      <c r="E21" s="122" t="s">
        <v>122</v>
      </c>
      <c r="F21" s="89">
        <v>15000</v>
      </c>
      <c r="G21" s="229"/>
      <c r="H21" s="90">
        <f t="shared" si="0"/>
        <v>15000</v>
      </c>
      <c r="I21" s="229"/>
      <c r="J21" s="90">
        <f t="shared" si="1"/>
        <v>15000</v>
      </c>
      <c r="K21" s="229"/>
      <c r="L21" s="90">
        <f t="shared" si="2"/>
        <v>15000</v>
      </c>
      <c r="M21" s="229"/>
      <c r="N21" s="90">
        <f t="shared" si="3"/>
        <v>15000</v>
      </c>
      <c r="O21" s="229"/>
      <c r="P21" s="90">
        <f t="shared" si="4"/>
        <v>15000</v>
      </c>
      <c r="Q21" s="229"/>
      <c r="R21" s="90">
        <f t="shared" si="5"/>
        <v>15000</v>
      </c>
      <c r="S21" s="229"/>
      <c r="T21" s="90">
        <f t="shared" si="6"/>
        <v>15000</v>
      </c>
    </row>
    <row r="22" spans="1:20" ht="21.75" customHeight="1">
      <c r="A22" s="861"/>
      <c r="B22" s="865"/>
      <c r="C22" s="635">
        <v>4440</v>
      </c>
      <c r="D22" s="630"/>
      <c r="E22" s="122" t="s">
        <v>135</v>
      </c>
      <c r="F22" s="89">
        <v>9800</v>
      </c>
      <c r="G22" s="229"/>
      <c r="H22" s="90">
        <f t="shared" si="0"/>
        <v>9800</v>
      </c>
      <c r="I22" s="229"/>
      <c r="J22" s="90">
        <f t="shared" si="1"/>
        <v>9800</v>
      </c>
      <c r="K22" s="229"/>
      <c r="L22" s="90">
        <f t="shared" si="2"/>
        <v>9800</v>
      </c>
      <c r="M22" s="229"/>
      <c r="N22" s="90">
        <f t="shared" si="3"/>
        <v>9800</v>
      </c>
      <c r="O22" s="229"/>
      <c r="P22" s="90">
        <f t="shared" si="4"/>
        <v>9800</v>
      </c>
      <c r="Q22" s="229"/>
      <c r="R22" s="90">
        <f t="shared" si="5"/>
        <v>9800</v>
      </c>
      <c r="S22" s="229"/>
      <c r="T22" s="90">
        <f t="shared" si="6"/>
        <v>9800</v>
      </c>
    </row>
    <row r="23" spans="1:20" ht="21.75" customHeight="1">
      <c r="A23" s="861"/>
      <c r="B23" s="865"/>
      <c r="C23" s="698">
        <v>6050</v>
      </c>
      <c r="D23" s="885"/>
      <c r="E23" s="123" t="s">
        <v>118</v>
      </c>
      <c r="F23" s="91">
        <v>604000</v>
      </c>
      <c r="G23" s="231">
        <v>-45000</v>
      </c>
      <c r="H23" s="91">
        <f t="shared" si="0"/>
        <v>559000</v>
      </c>
      <c r="I23" s="231"/>
      <c r="J23" s="91">
        <f t="shared" si="1"/>
        <v>559000</v>
      </c>
      <c r="K23" s="231"/>
      <c r="L23" s="91">
        <f t="shared" si="2"/>
        <v>559000</v>
      </c>
      <c r="M23" s="231"/>
      <c r="N23" s="91">
        <f t="shared" si="3"/>
        <v>559000</v>
      </c>
      <c r="O23" s="231"/>
      <c r="P23" s="91">
        <f t="shared" si="4"/>
        <v>559000</v>
      </c>
      <c r="Q23" s="231"/>
      <c r="R23" s="91">
        <f t="shared" si="5"/>
        <v>559000</v>
      </c>
      <c r="S23" s="231"/>
      <c r="T23" s="91">
        <f t="shared" si="6"/>
        <v>559000</v>
      </c>
    </row>
    <row r="24" spans="1:20" ht="21.75" customHeight="1">
      <c r="A24" s="861"/>
      <c r="B24" s="865"/>
      <c r="C24" s="724">
        <v>6058</v>
      </c>
      <c r="D24" s="870"/>
      <c r="E24" s="123" t="s">
        <v>118</v>
      </c>
      <c r="F24" s="91">
        <v>2694450</v>
      </c>
      <c r="G24" s="231"/>
      <c r="H24" s="91">
        <f t="shared" si="0"/>
        <v>2694450</v>
      </c>
      <c r="I24" s="231"/>
      <c r="J24" s="91">
        <f t="shared" si="1"/>
        <v>2694450</v>
      </c>
      <c r="K24" s="231"/>
      <c r="L24" s="91">
        <f t="shared" si="2"/>
        <v>2694450</v>
      </c>
      <c r="M24" s="231"/>
      <c r="N24" s="91">
        <f t="shared" si="3"/>
        <v>2694450</v>
      </c>
      <c r="O24" s="231"/>
      <c r="P24" s="91">
        <f t="shared" si="4"/>
        <v>2694450</v>
      </c>
      <c r="Q24" s="231"/>
      <c r="R24" s="91">
        <f t="shared" si="5"/>
        <v>2694450</v>
      </c>
      <c r="S24" s="231"/>
      <c r="T24" s="91">
        <f t="shared" si="6"/>
        <v>2694450</v>
      </c>
    </row>
    <row r="25" spans="1:20" ht="21.75" customHeight="1">
      <c r="A25" s="861"/>
      <c r="B25" s="865"/>
      <c r="C25" s="724">
        <v>6059</v>
      </c>
      <c r="D25" s="871"/>
      <c r="E25" s="161" t="s">
        <v>118</v>
      </c>
      <c r="F25" s="91">
        <v>1471366</v>
      </c>
      <c r="G25" s="231"/>
      <c r="H25" s="91">
        <f t="shared" si="0"/>
        <v>1471366</v>
      </c>
      <c r="I25" s="231"/>
      <c r="J25" s="91">
        <f t="shared" si="1"/>
        <v>1471366</v>
      </c>
      <c r="K25" s="231"/>
      <c r="L25" s="91">
        <f t="shared" si="2"/>
        <v>1471366</v>
      </c>
      <c r="M25" s="231"/>
      <c r="N25" s="91">
        <f t="shared" si="3"/>
        <v>1471366</v>
      </c>
      <c r="O25" s="231"/>
      <c r="P25" s="91">
        <f t="shared" si="4"/>
        <v>1471366</v>
      </c>
      <c r="Q25" s="231"/>
      <c r="R25" s="91">
        <f t="shared" si="5"/>
        <v>1471366</v>
      </c>
      <c r="S25" s="231"/>
      <c r="T25" s="91">
        <f t="shared" si="6"/>
        <v>1471366</v>
      </c>
    </row>
    <row r="26" spans="1:20" ht="21.75" customHeight="1">
      <c r="A26" s="861"/>
      <c r="B26" s="865"/>
      <c r="C26" s="872">
        <v>6060</v>
      </c>
      <c r="D26" s="873"/>
      <c r="E26" s="123" t="s">
        <v>170</v>
      </c>
      <c r="F26" s="91">
        <v>19000</v>
      </c>
      <c r="G26" s="231"/>
      <c r="H26" s="91">
        <f t="shared" si="0"/>
        <v>19000</v>
      </c>
      <c r="I26" s="231"/>
      <c r="J26" s="91">
        <f t="shared" si="1"/>
        <v>19000</v>
      </c>
      <c r="K26" s="231"/>
      <c r="L26" s="91">
        <f t="shared" si="2"/>
        <v>19000</v>
      </c>
      <c r="M26" s="231"/>
      <c r="N26" s="91">
        <f t="shared" si="3"/>
        <v>19000</v>
      </c>
      <c r="O26" s="231"/>
      <c r="P26" s="91">
        <f t="shared" si="4"/>
        <v>19000</v>
      </c>
      <c r="Q26" s="231"/>
      <c r="R26" s="91">
        <f t="shared" si="5"/>
        <v>19000</v>
      </c>
      <c r="S26" s="231"/>
      <c r="T26" s="91">
        <f t="shared" si="6"/>
        <v>19000</v>
      </c>
    </row>
    <row r="27" spans="1:20" ht="21.75" customHeight="1">
      <c r="A27" s="862"/>
      <c r="B27" s="866"/>
      <c r="C27" s="724">
        <v>6610</v>
      </c>
      <c r="D27" s="874"/>
      <c r="E27" s="160" t="s">
        <v>171</v>
      </c>
      <c r="F27" s="91">
        <v>25000</v>
      </c>
      <c r="G27" s="231"/>
      <c r="H27" s="91">
        <f t="shared" si="0"/>
        <v>25000</v>
      </c>
      <c r="I27" s="231"/>
      <c r="J27" s="91">
        <f t="shared" si="1"/>
        <v>25000</v>
      </c>
      <c r="K27" s="231"/>
      <c r="L27" s="91">
        <f t="shared" si="2"/>
        <v>25000</v>
      </c>
      <c r="M27" s="231"/>
      <c r="N27" s="91">
        <f t="shared" si="3"/>
        <v>25000</v>
      </c>
      <c r="O27" s="231"/>
      <c r="P27" s="91">
        <f t="shared" si="4"/>
        <v>25000</v>
      </c>
      <c r="Q27" s="231"/>
      <c r="R27" s="91">
        <f t="shared" si="5"/>
        <v>25000</v>
      </c>
      <c r="S27" s="231"/>
      <c r="T27" s="91">
        <f t="shared" si="6"/>
        <v>25000</v>
      </c>
    </row>
    <row r="28" spans="1:20" ht="21.75" customHeight="1">
      <c r="A28" s="135">
        <v>700</v>
      </c>
      <c r="B28" s="867" t="s">
        <v>44</v>
      </c>
      <c r="C28" s="868"/>
      <c r="D28" s="868"/>
      <c r="E28" s="869"/>
      <c r="F28" s="85">
        <f>F29</f>
        <v>25000</v>
      </c>
      <c r="G28" s="229"/>
      <c r="H28" s="85">
        <f>H29</f>
        <v>25000</v>
      </c>
      <c r="I28" s="229"/>
      <c r="J28" s="85">
        <f>J29</f>
        <v>25000</v>
      </c>
      <c r="K28" s="229"/>
      <c r="L28" s="85">
        <f>L29</f>
        <v>25000</v>
      </c>
      <c r="M28" s="229"/>
      <c r="N28" s="85">
        <f>N29</f>
        <v>25000</v>
      </c>
      <c r="O28" s="229"/>
      <c r="P28" s="85">
        <f>P29</f>
        <v>25000</v>
      </c>
      <c r="Q28" s="229"/>
      <c r="R28" s="85">
        <f>R29</f>
        <v>25000</v>
      </c>
      <c r="S28" s="229"/>
      <c r="T28" s="85">
        <f>T29</f>
        <v>25000</v>
      </c>
    </row>
    <row r="29" spans="1:20" ht="21.75" customHeight="1">
      <c r="A29" s="899"/>
      <c r="B29" s="127">
        <v>70005</v>
      </c>
      <c r="C29" s="622" t="s">
        <v>123</v>
      </c>
      <c r="D29" s="772"/>
      <c r="E29" s="773"/>
      <c r="F29" s="88">
        <f>SUM(F30:F31)</f>
        <v>25000</v>
      </c>
      <c r="G29" s="229"/>
      <c r="H29" s="88">
        <f>SUM(H30:H31)</f>
        <v>25000</v>
      </c>
      <c r="I29" s="229"/>
      <c r="J29" s="88">
        <f>SUM(J30:J31)</f>
        <v>25000</v>
      </c>
      <c r="K29" s="229"/>
      <c r="L29" s="88">
        <f>SUM(L30:L31)</f>
        <v>25000</v>
      </c>
      <c r="M29" s="229"/>
      <c r="N29" s="88">
        <f>SUM(N30:N31)</f>
        <v>25000</v>
      </c>
      <c r="O29" s="229"/>
      <c r="P29" s="88">
        <f>SUM(P30:P31)</f>
        <v>25000</v>
      </c>
      <c r="Q29" s="229"/>
      <c r="R29" s="88">
        <f>SUM(R30:R31)</f>
        <v>25000</v>
      </c>
      <c r="S29" s="229"/>
      <c r="T29" s="88">
        <f>SUM(T30:T31)</f>
        <v>25000</v>
      </c>
    </row>
    <row r="30" spans="1:20" ht="21.75" customHeight="1">
      <c r="A30" s="899"/>
      <c r="B30" s="647"/>
      <c r="C30" s="656">
        <v>4170</v>
      </c>
      <c r="D30" s="660"/>
      <c r="E30" s="121" t="s">
        <v>131</v>
      </c>
      <c r="F30" s="93">
        <v>15000</v>
      </c>
      <c r="G30" s="231"/>
      <c r="H30" s="93">
        <f>SUM(F30:G30)</f>
        <v>15000</v>
      </c>
      <c r="I30" s="231"/>
      <c r="J30" s="93">
        <f>SUM(H30:I30)</f>
        <v>15000</v>
      </c>
      <c r="K30" s="231"/>
      <c r="L30" s="93">
        <f>SUM(J30:K30)</f>
        <v>15000</v>
      </c>
      <c r="M30" s="231"/>
      <c r="N30" s="93">
        <f>SUM(L30:M30)</f>
        <v>15000</v>
      </c>
      <c r="O30" s="231"/>
      <c r="P30" s="93">
        <f>SUM(N30:O30)</f>
        <v>15000</v>
      </c>
      <c r="Q30" s="231"/>
      <c r="R30" s="93">
        <f>SUM(P30:Q30)</f>
        <v>15000</v>
      </c>
      <c r="S30" s="231"/>
      <c r="T30" s="93">
        <f>SUM(R30:S30)</f>
        <v>15000</v>
      </c>
    </row>
    <row r="31" spans="1:20" ht="21.75" customHeight="1">
      <c r="A31" s="899"/>
      <c r="B31" s="900"/>
      <c r="C31" s="667">
        <v>4300</v>
      </c>
      <c r="D31" s="771"/>
      <c r="E31" s="163" t="s">
        <v>117</v>
      </c>
      <c r="F31" s="89">
        <v>10000</v>
      </c>
      <c r="G31" s="229"/>
      <c r="H31" s="90">
        <f>SUM(F31:G31)</f>
        <v>10000</v>
      </c>
      <c r="I31" s="229"/>
      <c r="J31" s="90">
        <f>SUM(H31:I31)</f>
        <v>10000</v>
      </c>
      <c r="K31" s="229"/>
      <c r="L31" s="90">
        <f>SUM(J31:K31)</f>
        <v>10000</v>
      </c>
      <c r="M31" s="229"/>
      <c r="N31" s="90">
        <f>SUM(L31:M31)</f>
        <v>10000</v>
      </c>
      <c r="O31" s="229"/>
      <c r="P31" s="90">
        <f>SUM(N31:O31)</f>
        <v>10000</v>
      </c>
      <c r="Q31" s="229"/>
      <c r="R31" s="90">
        <f>SUM(P31:Q31)</f>
        <v>10000</v>
      </c>
      <c r="S31" s="229"/>
      <c r="T31" s="90">
        <f>SUM(R31:S31)</f>
        <v>10000</v>
      </c>
    </row>
    <row r="32" spans="1:20" ht="21.75" customHeight="1">
      <c r="A32" s="137">
        <v>710</v>
      </c>
      <c r="B32" s="644" t="s">
        <v>125</v>
      </c>
      <c r="C32" s="645"/>
      <c r="D32" s="645"/>
      <c r="E32" s="646"/>
      <c r="F32" s="85">
        <f>F33+F35+F37</f>
        <v>37000</v>
      </c>
      <c r="G32" s="229"/>
      <c r="H32" s="85">
        <f>H33+H35+H37</f>
        <v>37000</v>
      </c>
      <c r="I32" s="229"/>
      <c r="J32" s="85">
        <f>J33+J35+J37</f>
        <v>37000</v>
      </c>
      <c r="K32" s="229"/>
      <c r="L32" s="85">
        <f>L33+L35+L37</f>
        <v>37000</v>
      </c>
      <c r="M32" s="229"/>
      <c r="N32" s="85">
        <f>N33+N35+N37</f>
        <v>37000</v>
      </c>
      <c r="O32" s="229"/>
      <c r="P32" s="85">
        <f>P33+P35+P37</f>
        <v>37000</v>
      </c>
      <c r="Q32" s="229"/>
      <c r="R32" s="85">
        <f>R33+R35+R37</f>
        <v>37000</v>
      </c>
      <c r="S32" s="229"/>
      <c r="T32" s="85">
        <f>T33+T35+T37</f>
        <v>37000</v>
      </c>
    </row>
    <row r="33" spans="1:20" ht="21.75" customHeight="1">
      <c r="A33" s="860"/>
      <c r="B33" s="147">
        <v>71013</v>
      </c>
      <c r="C33" s="189" t="s">
        <v>50</v>
      </c>
      <c r="D33" s="190"/>
      <c r="E33" s="191"/>
      <c r="F33" s="88">
        <f>F34</f>
        <v>30000</v>
      </c>
      <c r="G33" s="229"/>
      <c r="H33" s="88">
        <f>H34</f>
        <v>30000</v>
      </c>
      <c r="I33" s="229"/>
      <c r="J33" s="88">
        <f>J34</f>
        <v>30000</v>
      </c>
      <c r="K33" s="229"/>
      <c r="L33" s="88">
        <f>L34</f>
        <v>30000</v>
      </c>
      <c r="M33" s="229"/>
      <c r="N33" s="88">
        <f>N34</f>
        <v>30000</v>
      </c>
      <c r="O33" s="229"/>
      <c r="P33" s="88">
        <f>P34</f>
        <v>30000</v>
      </c>
      <c r="Q33" s="229"/>
      <c r="R33" s="88">
        <f>R34</f>
        <v>30000</v>
      </c>
      <c r="S33" s="229"/>
      <c r="T33" s="88">
        <f>T34</f>
        <v>30000</v>
      </c>
    </row>
    <row r="34" spans="1:20" ht="21.75" customHeight="1">
      <c r="A34" s="861"/>
      <c r="B34" s="146"/>
      <c r="C34" s="635">
        <v>4300</v>
      </c>
      <c r="D34" s="630"/>
      <c r="E34" s="164" t="s">
        <v>117</v>
      </c>
      <c r="F34" s="89">
        <v>30000</v>
      </c>
      <c r="G34" s="229"/>
      <c r="H34" s="90">
        <f>SUM(F34:G34)</f>
        <v>30000</v>
      </c>
      <c r="I34" s="229"/>
      <c r="J34" s="90">
        <f>SUM(H34:I34)</f>
        <v>30000</v>
      </c>
      <c r="K34" s="229"/>
      <c r="L34" s="90">
        <f>SUM(J34:K34)</f>
        <v>30000</v>
      </c>
      <c r="M34" s="229"/>
      <c r="N34" s="90">
        <f>SUM(L34:M34)</f>
        <v>30000</v>
      </c>
      <c r="O34" s="229"/>
      <c r="P34" s="90">
        <f>SUM(N34:O34)</f>
        <v>30000</v>
      </c>
      <c r="Q34" s="229"/>
      <c r="R34" s="90">
        <f>SUM(P34:Q34)</f>
        <v>30000</v>
      </c>
      <c r="S34" s="229"/>
      <c r="T34" s="90">
        <f>SUM(R34:S34)</f>
        <v>30000</v>
      </c>
    </row>
    <row r="35" spans="1:20" ht="21.75" customHeight="1">
      <c r="A35" s="861"/>
      <c r="B35" s="127">
        <v>71014</v>
      </c>
      <c r="C35" s="193" t="s">
        <v>51</v>
      </c>
      <c r="D35" s="194"/>
      <c r="E35" s="195"/>
      <c r="F35" s="88">
        <f>F36</f>
        <v>7000</v>
      </c>
      <c r="G35" s="229"/>
      <c r="H35" s="88">
        <f>H36</f>
        <v>7000</v>
      </c>
      <c r="I35" s="229"/>
      <c r="J35" s="88">
        <f>J36</f>
        <v>7000</v>
      </c>
      <c r="K35" s="229"/>
      <c r="L35" s="88">
        <f>L36</f>
        <v>7000</v>
      </c>
      <c r="M35" s="229"/>
      <c r="N35" s="88">
        <f>N36</f>
        <v>7000</v>
      </c>
      <c r="O35" s="229"/>
      <c r="P35" s="88">
        <f>P36</f>
        <v>7000</v>
      </c>
      <c r="Q35" s="229"/>
      <c r="R35" s="88">
        <f>R36</f>
        <v>7000</v>
      </c>
      <c r="S35" s="229"/>
      <c r="T35" s="88">
        <f>T36</f>
        <v>7000</v>
      </c>
    </row>
    <row r="36" spans="1:20" ht="21.75" customHeight="1">
      <c r="A36" s="861"/>
      <c r="B36" s="146"/>
      <c r="C36" s="635">
        <v>4300</v>
      </c>
      <c r="D36" s="630"/>
      <c r="E36" s="164" t="s">
        <v>117</v>
      </c>
      <c r="F36" s="89">
        <v>7000</v>
      </c>
      <c r="G36" s="229"/>
      <c r="H36" s="90">
        <f>SUM(F36:G36)</f>
        <v>7000</v>
      </c>
      <c r="I36" s="229"/>
      <c r="J36" s="90">
        <f>SUM(H36:I36)</f>
        <v>7000</v>
      </c>
      <c r="K36" s="229"/>
      <c r="L36" s="90">
        <f>SUM(J36:K36)</f>
        <v>7000</v>
      </c>
      <c r="M36" s="229"/>
      <c r="N36" s="90">
        <f>SUM(L36:M36)</f>
        <v>7000</v>
      </c>
      <c r="O36" s="229"/>
      <c r="P36" s="90">
        <f>SUM(N36:O36)</f>
        <v>7000</v>
      </c>
      <c r="Q36" s="229"/>
      <c r="R36" s="90">
        <f>SUM(P36:Q36)</f>
        <v>7000</v>
      </c>
      <c r="S36" s="229"/>
      <c r="T36" s="90">
        <f>SUM(R36:S36)</f>
        <v>7000</v>
      </c>
    </row>
    <row r="37" spans="1:20" ht="21.75" customHeight="1">
      <c r="A37" s="861"/>
      <c r="B37" s="127">
        <v>71015</v>
      </c>
      <c r="C37" s="193" t="s">
        <v>52</v>
      </c>
      <c r="D37" s="194"/>
      <c r="E37" s="195"/>
      <c r="F37" s="88">
        <f>F38+F39+F40+F41+F42+F43+F44+F45+F46+F47+F48+F49+F50+F51+F52</f>
        <v>0</v>
      </c>
      <c r="G37" s="229"/>
      <c r="H37" s="88">
        <f>H38+H39+H40+H41+H42+H43+H44+H45+H46+H47+H48+H49+H50+H51+H52</f>
        <v>0</v>
      </c>
      <c r="I37" s="229"/>
      <c r="J37" s="88">
        <f>J38+J39+J40+J41+J42+J43+J44+J45+J46+J47+J48+J49+J50+J51+J52</f>
        <v>0</v>
      </c>
      <c r="K37" s="229"/>
      <c r="L37" s="88">
        <f>L38+L39+L40+L41+L42+L43+L44+L45+L46+L47+L48+L49+L50+L51+L52</f>
        <v>0</v>
      </c>
      <c r="M37" s="229"/>
      <c r="N37" s="88">
        <f>N38+N39+N40+N41+N42+N43+N44+N45+N46+N47+N48+N49+N50+N51+N52</f>
        <v>0</v>
      </c>
      <c r="O37" s="229"/>
      <c r="P37" s="88">
        <f>P38+P39+P40+P41+P42+P43+P44+P45+P46+P47+P48+P49+P50+P51+P52</f>
        <v>0</v>
      </c>
      <c r="Q37" s="229"/>
      <c r="R37" s="88">
        <f>R38+R39+R40+R41+R42+R43+R44+R45+R46+R47+R48+R49+R50+R51+R52</f>
        <v>0</v>
      </c>
      <c r="S37" s="229"/>
      <c r="T37" s="88">
        <f>T38+T39+T40+T41+T42+T43+T44+T45+T46+T47+T48+T49+T50+T51+T52</f>
        <v>0</v>
      </c>
    </row>
    <row r="38" spans="1:20" ht="21.75" customHeight="1">
      <c r="A38" s="861"/>
      <c r="B38" s="671"/>
      <c r="C38" s="659">
        <v>4010</v>
      </c>
      <c r="D38" s="660"/>
      <c r="E38" s="121" t="s">
        <v>126</v>
      </c>
      <c r="F38" s="93"/>
      <c r="G38" s="231"/>
      <c r="H38" s="93">
        <f aca="true" t="shared" si="7" ref="H38:H52">SUM(F38:G38)</f>
        <v>0</v>
      </c>
      <c r="I38" s="231"/>
      <c r="J38" s="93">
        <f aca="true" t="shared" si="8" ref="J38:J52">SUM(H38:I38)</f>
        <v>0</v>
      </c>
      <c r="K38" s="231"/>
      <c r="L38" s="93">
        <f aca="true" t="shared" si="9" ref="L38:L52">SUM(J38:K38)</f>
        <v>0</v>
      </c>
      <c r="M38" s="231"/>
      <c r="N38" s="93">
        <f aca="true" t="shared" si="10" ref="N38:N52">SUM(L38:M38)</f>
        <v>0</v>
      </c>
      <c r="O38" s="231"/>
      <c r="P38" s="93">
        <f aca="true" t="shared" si="11" ref="P38:P52">SUM(N38:O38)</f>
        <v>0</v>
      </c>
      <c r="Q38" s="231"/>
      <c r="R38" s="93">
        <f aca="true" t="shared" si="12" ref="R38:R52">SUM(P38:Q38)</f>
        <v>0</v>
      </c>
      <c r="S38" s="231"/>
      <c r="T38" s="93">
        <f aca="true" t="shared" si="13" ref="T38:T52">SUM(R38:S38)</f>
        <v>0</v>
      </c>
    </row>
    <row r="39" spans="1:20" ht="21.75" customHeight="1">
      <c r="A39" s="861"/>
      <c r="B39" s="752"/>
      <c r="C39" s="656">
        <v>4020</v>
      </c>
      <c r="D39" s="660"/>
      <c r="E39" s="165" t="s">
        <v>172</v>
      </c>
      <c r="F39" s="93"/>
      <c r="G39" s="231"/>
      <c r="H39" s="93">
        <f t="shared" si="7"/>
        <v>0</v>
      </c>
      <c r="I39" s="231"/>
      <c r="J39" s="93">
        <f t="shared" si="8"/>
        <v>0</v>
      </c>
      <c r="K39" s="231"/>
      <c r="L39" s="93">
        <f t="shared" si="9"/>
        <v>0</v>
      </c>
      <c r="M39" s="231"/>
      <c r="N39" s="93">
        <f t="shared" si="10"/>
        <v>0</v>
      </c>
      <c r="O39" s="231"/>
      <c r="P39" s="93">
        <f t="shared" si="11"/>
        <v>0</v>
      </c>
      <c r="Q39" s="231"/>
      <c r="R39" s="93">
        <f t="shared" si="12"/>
        <v>0</v>
      </c>
      <c r="S39" s="231"/>
      <c r="T39" s="93">
        <f t="shared" si="13"/>
        <v>0</v>
      </c>
    </row>
    <row r="40" spans="1:20" ht="21.75" customHeight="1">
      <c r="A40" s="861"/>
      <c r="B40" s="752"/>
      <c r="C40" s="659">
        <v>4040</v>
      </c>
      <c r="D40" s="660"/>
      <c r="E40" s="165" t="s">
        <v>169</v>
      </c>
      <c r="F40" s="93"/>
      <c r="G40" s="231"/>
      <c r="H40" s="93">
        <f t="shared" si="7"/>
        <v>0</v>
      </c>
      <c r="I40" s="231"/>
      <c r="J40" s="93">
        <f t="shared" si="8"/>
        <v>0</v>
      </c>
      <c r="K40" s="231"/>
      <c r="L40" s="93">
        <f t="shared" si="9"/>
        <v>0</v>
      </c>
      <c r="M40" s="231"/>
      <c r="N40" s="93">
        <f t="shared" si="10"/>
        <v>0</v>
      </c>
      <c r="O40" s="231"/>
      <c r="P40" s="93">
        <f t="shared" si="11"/>
        <v>0</v>
      </c>
      <c r="Q40" s="231"/>
      <c r="R40" s="93">
        <f t="shared" si="12"/>
        <v>0</v>
      </c>
      <c r="S40" s="231"/>
      <c r="T40" s="93">
        <f t="shared" si="13"/>
        <v>0</v>
      </c>
    </row>
    <row r="41" spans="1:20" ht="21.75" customHeight="1">
      <c r="A41" s="861"/>
      <c r="B41" s="752"/>
      <c r="C41" s="656">
        <v>4110</v>
      </c>
      <c r="D41" s="660"/>
      <c r="E41" s="165" t="s">
        <v>127</v>
      </c>
      <c r="F41" s="93"/>
      <c r="G41" s="231"/>
      <c r="H41" s="93">
        <f t="shared" si="7"/>
        <v>0</v>
      </c>
      <c r="I41" s="231"/>
      <c r="J41" s="93">
        <f t="shared" si="8"/>
        <v>0</v>
      </c>
      <c r="K41" s="231"/>
      <c r="L41" s="93">
        <f t="shared" si="9"/>
        <v>0</v>
      </c>
      <c r="M41" s="231"/>
      <c r="N41" s="93">
        <f t="shared" si="10"/>
        <v>0</v>
      </c>
      <c r="O41" s="231"/>
      <c r="P41" s="93">
        <f t="shared" si="11"/>
        <v>0</v>
      </c>
      <c r="Q41" s="231"/>
      <c r="R41" s="93">
        <f t="shared" si="12"/>
        <v>0</v>
      </c>
      <c r="S41" s="231"/>
      <c r="T41" s="93">
        <f t="shared" si="13"/>
        <v>0</v>
      </c>
    </row>
    <row r="42" spans="1:20" ht="21.75" customHeight="1">
      <c r="A42" s="861"/>
      <c r="B42" s="752"/>
      <c r="C42" s="199">
        <v>4120</v>
      </c>
      <c r="D42" s="192"/>
      <c r="E42" s="165" t="s">
        <v>128</v>
      </c>
      <c r="F42" s="93"/>
      <c r="G42" s="231"/>
      <c r="H42" s="93">
        <f t="shared" si="7"/>
        <v>0</v>
      </c>
      <c r="I42" s="231"/>
      <c r="J42" s="93">
        <f t="shared" si="8"/>
        <v>0</v>
      </c>
      <c r="K42" s="231"/>
      <c r="L42" s="93">
        <f t="shared" si="9"/>
        <v>0</v>
      </c>
      <c r="M42" s="231"/>
      <c r="N42" s="93">
        <f t="shared" si="10"/>
        <v>0</v>
      </c>
      <c r="O42" s="231"/>
      <c r="P42" s="93">
        <f t="shared" si="11"/>
        <v>0</v>
      </c>
      <c r="Q42" s="231"/>
      <c r="R42" s="93">
        <f t="shared" si="12"/>
        <v>0</v>
      </c>
      <c r="S42" s="231"/>
      <c r="T42" s="93">
        <f t="shared" si="13"/>
        <v>0</v>
      </c>
    </row>
    <row r="43" spans="1:20" ht="21.75" customHeight="1">
      <c r="A43" s="861"/>
      <c r="B43" s="752"/>
      <c r="C43" s="667">
        <v>4210</v>
      </c>
      <c r="D43" s="771"/>
      <c r="E43" s="120" t="s">
        <v>119</v>
      </c>
      <c r="F43" s="89"/>
      <c r="G43" s="229"/>
      <c r="H43" s="90">
        <f t="shared" si="7"/>
        <v>0</v>
      </c>
      <c r="I43" s="229"/>
      <c r="J43" s="90">
        <f t="shared" si="8"/>
        <v>0</v>
      </c>
      <c r="K43" s="229"/>
      <c r="L43" s="90">
        <f t="shared" si="9"/>
        <v>0</v>
      </c>
      <c r="M43" s="229"/>
      <c r="N43" s="90">
        <f t="shared" si="10"/>
        <v>0</v>
      </c>
      <c r="O43" s="229"/>
      <c r="P43" s="90">
        <f t="shared" si="11"/>
        <v>0</v>
      </c>
      <c r="Q43" s="229"/>
      <c r="R43" s="90">
        <f t="shared" si="12"/>
        <v>0</v>
      </c>
      <c r="S43" s="229"/>
      <c r="T43" s="90">
        <f t="shared" si="13"/>
        <v>0</v>
      </c>
    </row>
    <row r="44" spans="1:20" ht="21.75" customHeight="1">
      <c r="A44" s="861"/>
      <c r="B44" s="752"/>
      <c r="C44" s="642">
        <v>4240</v>
      </c>
      <c r="D44" s="631"/>
      <c r="E44" s="166" t="s">
        <v>143</v>
      </c>
      <c r="F44" s="89"/>
      <c r="G44" s="229"/>
      <c r="H44" s="90">
        <f t="shared" si="7"/>
        <v>0</v>
      </c>
      <c r="I44" s="229"/>
      <c r="J44" s="90">
        <f t="shared" si="8"/>
        <v>0</v>
      </c>
      <c r="K44" s="229"/>
      <c r="L44" s="90">
        <f t="shared" si="9"/>
        <v>0</v>
      </c>
      <c r="M44" s="229"/>
      <c r="N44" s="90">
        <f t="shared" si="10"/>
        <v>0</v>
      </c>
      <c r="O44" s="229"/>
      <c r="P44" s="90">
        <f t="shared" si="11"/>
        <v>0</v>
      </c>
      <c r="Q44" s="229"/>
      <c r="R44" s="90">
        <f t="shared" si="12"/>
        <v>0</v>
      </c>
      <c r="S44" s="229"/>
      <c r="T44" s="90">
        <f t="shared" si="13"/>
        <v>0</v>
      </c>
    </row>
    <row r="45" spans="1:20" ht="21.75" customHeight="1">
      <c r="A45" s="861"/>
      <c r="B45" s="752"/>
      <c r="C45" s="642">
        <v>4260</v>
      </c>
      <c r="D45" s="631"/>
      <c r="E45" s="166" t="s">
        <v>124</v>
      </c>
      <c r="F45" s="89"/>
      <c r="G45" s="229"/>
      <c r="H45" s="90">
        <f t="shared" si="7"/>
        <v>0</v>
      </c>
      <c r="I45" s="229"/>
      <c r="J45" s="90">
        <f t="shared" si="8"/>
        <v>0</v>
      </c>
      <c r="K45" s="229"/>
      <c r="L45" s="90">
        <f t="shared" si="9"/>
        <v>0</v>
      </c>
      <c r="M45" s="229"/>
      <c r="N45" s="90">
        <f t="shared" si="10"/>
        <v>0</v>
      </c>
      <c r="O45" s="229"/>
      <c r="P45" s="90">
        <f t="shared" si="11"/>
        <v>0</v>
      </c>
      <c r="Q45" s="229"/>
      <c r="R45" s="90">
        <f t="shared" si="12"/>
        <v>0</v>
      </c>
      <c r="S45" s="229"/>
      <c r="T45" s="90">
        <f t="shared" si="13"/>
        <v>0</v>
      </c>
    </row>
    <row r="46" spans="1:20" ht="21.75" customHeight="1">
      <c r="A46" s="861"/>
      <c r="B46" s="752"/>
      <c r="C46" s="642">
        <v>4300</v>
      </c>
      <c r="D46" s="631"/>
      <c r="E46" s="167" t="s">
        <v>117</v>
      </c>
      <c r="F46" s="89"/>
      <c r="G46" s="229"/>
      <c r="H46" s="90">
        <f t="shared" si="7"/>
        <v>0</v>
      </c>
      <c r="I46" s="229"/>
      <c r="J46" s="90">
        <f t="shared" si="8"/>
        <v>0</v>
      </c>
      <c r="K46" s="229"/>
      <c r="L46" s="90">
        <f t="shared" si="9"/>
        <v>0</v>
      </c>
      <c r="M46" s="229"/>
      <c r="N46" s="90">
        <f t="shared" si="10"/>
        <v>0</v>
      </c>
      <c r="O46" s="229"/>
      <c r="P46" s="90">
        <f t="shared" si="11"/>
        <v>0</v>
      </c>
      <c r="Q46" s="229"/>
      <c r="R46" s="90">
        <f t="shared" si="12"/>
        <v>0</v>
      </c>
      <c r="S46" s="229"/>
      <c r="T46" s="90">
        <f t="shared" si="13"/>
        <v>0</v>
      </c>
    </row>
    <row r="47" spans="1:20" ht="21.75" customHeight="1">
      <c r="A47" s="861"/>
      <c r="B47" s="752"/>
      <c r="C47" s="642">
        <v>4360</v>
      </c>
      <c r="D47" s="631"/>
      <c r="E47" s="166" t="s">
        <v>133</v>
      </c>
      <c r="F47" s="92"/>
      <c r="G47" s="229"/>
      <c r="H47" s="90">
        <f t="shared" si="7"/>
        <v>0</v>
      </c>
      <c r="I47" s="229"/>
      <c r="J47" s="90">
        <f t="shared" si="8"/>
        <v>0</v>
      </c>
      <c r="K47" s="229"/>
      <c r="L47" s="90">
        <f t="shared" si="9"/>
        <v>0</v>
      </c>
      <c r="M47" s="229"/>
      <c r="N47" s="90">
        <f t="shared" si="10"/>
        <v>0</v>
      </c>
      <c r="O47" s="229"/>
      <c r="P47" s="90">
        <f t="shared" si="11"/>
        <v>0</v>
      </c>
      <c r="Q47" s="229"/>
      <c r="R47" s="90">
        <f t="shared" si="12"/>
        <v>0</v>
      </c>
      <c r="S47" s="229"/>
      <c r="T47" s="90">
        <f t="shared" si="13"/>
        <v>0</v>
      </c>
    </row>
    <row r="48" spans="1:20" ht="21.75" customHeight="1">
      <c r="A48" s="861"/>
      <c r="B48" s="752"/>
      <c r="C48" s="642">
        <v>4370</v>
      </c>
      <c r="D48" s="631"/>
      <c r="E48" s="166" t="s">
        <v>134</v>
      </c>
      <c r="F48" s="92"/>
      <c r="G48" s="229"/>
      <c r="H48" s="90">
        <f t="shared" si="7"/>
        <v>0</v>
      </c>
      <c r="I48" s="229"/>
      <c r="J48" s="90">
        <f t="shared" si="8"/>
        <v>0</v>
      </c>
      <c r="K48" s="229"/>
      <c r="L48" s="90">
        <f t="shared" si="9"/>
        <v>0</v>
      </c>
      <c r="M48" s="229"/>
      <c r="N48" s="90">
        <f t="shared" si="10"/>
        <v>0</v>
      </c>
      <c r="O48" s="229"/>
      <c r="P48" s="90">
        <f t="shared" si="11"/>
        <v>0</v>
      </c>
      <c r="Q48" s="229"/>
      <c r="R48" s="90">
        <f t="shared" si="12"/>
        <v>0</v>
      </c>
      <c r="S48" s="229"/>
      <c r="T48" s="90">
        <f t="shared" si="13"/>
        <v>0</v>
      </c>
    </row>
    <row r="49" spans="1:20" ht="21.75" customHeight="1">
      <c r="A49" s="861"/>
      <c r="B49" s="752"/>
      <c r="C49" s="642">
        <v>4400</v>
      </c>
      <c r="D49" s="631"/>
      <c r="E49" s="166" t="s">
        <v>173</v>
      </c>
      <c r="F49" s="89"/>
      <c r="G49" s="229"/>
      <c r="H49" s="90">
        <f t="shared" si="7"/>
        <v>0</v>
      </c>
      <c r="I49" s="229"/>
      <c r="J49" s="90">
        <f t="shared" si="8"/>
        <v>0</v>
      </c>
      <c r="K49" s="229"/>
      <c r="L49" s="90">
        <f t="shared" si="9"/>
        <v>0</v>
      </c>
      <c r="M49" s="229"/>
      <c r="N49" s="90">
        <f t="shared" si="10"/>
        <v>0</v>
      </c>
      <c r="O49" s="229"/>
      <c r="P49" s="90">
        <f t="shared" si="11"/>
        <v>0</v>
      </c>
      <c r="Q49" s="229"/>
      <c r="R49" s="90">
        <f t="shared" si="12"/>
        <v>0</v>
      </c>
      <c r="S49" s="229"/>
      <c r="T49" s="90">
        <f t="shared" si="13"/>
        <v>0</v>
      </c>
    </row>
    <row r="50" spans="1:20" ht="21.75" customHeight="1">
      <c r="A50" s="861"/>
      <c r="B50" s="752"/>
      <c r="C50" s="642">
        <v>4410</v>
      </c>
      <c r="D50" s="631"/>
      <c r="E50" s="166" t="s">
        <v>130</v>
      </c>
      <c r="F50" s="89"/>
      <c r="G50" s="229"/>
      <c r="H50" s="90">
        <f t="shared" si="7"/>
        <v>0</v>
      </c>
      <c r="I50" s="229"/>
      <c r="J50" s="90">
        <f t="shared" si="8"/>
        <v>0</v>
      </c>
      <c r="K50" s="229"/>
      <c r="L50" s="90">
        <f t="shared" si="9"/>
        <v>0</v>
      </c>
      <c r="M50" s="229"/>
      <c r="N50" s="90">
        <f t="shared" si="10"/>
        <v>0</v>
      </c>
      <c r="O50" s="229"/>
      <c r="P50" s="90">
        <f t="shared" si="11"/>
        <v>0</v>
      </c>
      <c r="Q50" s="229"/>
      <c r="R50" s="90">
        <f t="shared" si="12"/>
        <v>0</v>
      </c>
      <c r="S50" s="229"/>
      <c r="T50" s="90">
        <f t="shared" si="13"/>
        <v>0</v>
      </c>
    </row>
    <row r="51" spans="1:20" ht="21.75" customHeight="1">
      <c r="A51" s="861"/>
      <c r="B51" s="752"/>
      <c r="C51" s="642">
        <v>4430</v>
      </c>
      <c r="D51" s="631"/>
      <c r="E51" s="168" t="s">
        <v>122</v>
      </c>
      <c r="F51" s="92"/>
      <c r="G51" s="229"/>
      <c r="H51" s="90">
        <f t="shared" si="7"/>
        <v>0</v>
      </c>
      <c r="I51" s="229"/>
      <c r="J51" s="90">
        <f t="shared" si="8"/>
        <v>0</v>
      </c>
      <c r="K51" s="229"/>
      <c r="L51" s="90">
        <f t="shared" si="9"/>
        <v>0</v>
      </c>
      <c r="M51" s="229"/>
      <c r="N51" s="90">
        <f t="shared" si="10"/>
        <v>0</v>
      </c>
      <c r="O51" s="229"/>
      <c r="P51" s="90">
        <f t="shared" si="11"/>
        <v>0</v>
      </c>
      <c r="Q51" s="229"/>
      <c r="R51" s="90">
        <f t="shared" si="12"/>
        <v>0</v>
      </c>
      <c r="S51" s="229"/>
      <c r="T51" s="90">
        <f t="shared" si="13"/>
        <v>0</v>
      </c>
    </row>
    <row r="52" spans="1:20" ht="21.75" customHeight="1">
      <c r="A52" s="862"/>
      <c r="B52" s="753"/>
      <c r="C52" s="642">
        <v>4440</v>
      </c>
      <c r="D52" s="631"/>
      <c r="E52" s="168" t="s">
        <v>135</v>
      </c>
      <c r="F52" s="92"/>
      <c r="G52" s="229"/>
      <c r="H52" s="90">
        <f t="shared" si="7"/>
        <v>0</v>
      </c>
      <c r="I52" s="229"/>
      <c r="J52" s="90">
        <f t="shared" si="8"/>
        <v>0</v>
      </c>
      <c r="K52" s="229"/>
      <c r="L52" s="90">
        <f t="shared" si="9"/>
        <v>0</v>
      </c>
      <c r="M52" s="229"/>
      <c r="N52" s="90">
        <f t="shared" si="10"/>
        <v>0</v>
      </c>
      <c r="O52" s="229"/>
      <c r="P52" s="90">
        <f t="shared" si="11"/>
        <v>0</v>
      </c>
      <c r="Q52" s="229"/>
      <c r="R52" s="90">
        <f t="shared" si="12"/>
        <v>0</v>
      </c>
      <c r="S52" s="229"/>
      <c r="T52" s="90">
        <f t="shared" si="13"/>
        <v>0</v>
      </c>
    </row>
    <row r="53" spans="1:20" ht="21.75" customHeight="1">
      <c r="A53" s="133">
        <v>750</v>
      </c>
      <c r="B53" s="196" t="s">
        <v>54</v>
      </c>
      <c r="C53" s="197"/>
      <c r="D53" s="197"/>
      <c r="E53" s="198"/>
      <c r="F53" s="85">
        <f>F54+F58+F65+F92+F96</f>
        <v>2634723</v>
      </c>
      <c r="G53" s="229"/>
      <c r="H53" s="85">
        <f>H54+H58+H65+H92+H96</f>
        <v>2671993</v>
      </c>
      <c r="I53" s="229"/>
      <c r="J53" s="85">
        <f>J54+J58+J65+J92+J96</f>
        <v>2671993</v>
      </c>
      <c r="K53" s="229"/>
      <c r="L53" s="85">
        <f>L54+L58+L65+L92+L96</f>
        <v>2671993</v>
      </c>
      <c r="M53" s="229"/>
      <c r="N53" s="85">
        <f>N54+N58+N65+N92+N96</f>
        <v>2671993</v>
      </c>
      <c r="O53" s="229"/>
      <c r="P53" s="85">
        <f>P54+P58+P65+P92+P96</f>
        <v>2671993</v>
      </c>
      <c r="Q53" s="229"/>
      <c r="R53" s="85">
        <f>R54+R58+R65+R92+R96</f>
        <v>2671993</v>
      </c>
      <c r="S53" s="229"/>
      <c r="T53" s="85">
        <f>T54+T58+T65+T92+T96</f>
        <v>2671993</v>
      </c>
    </row>
    <row r="54" spans="1:20" ht="21.75" customHeight="1">
      <c r="A54" s="860"/>
      <c r="B54" s="147">
        <v>75011</v>
      </c>
      <c r="C54" s="200" t="s">
        <v>56</v>
      </c>
      <c r="D54" s="201"/>
      <c r="E54" s="202"/>
      <c r="F54" s="88">
        <f>F55+F56+F57</f>
        <v>103666</v>
      </c>
      <c r="G54" s="229"/>
      <c r="H54" s="88">
        <f>H55+H56+H57</f>
        <v>103666</v>
      </c>
      <c r="I54" s="229"/>
      <c r="J54" s="88">
        <f>J55+J56+J57</f>
        <v>103666</v>
      </c>
      <c r="K54" s="229"/>
      <c r="L54" s="88">
        <f>L55+L56+L57</f>
        <v>103666</v>
      </c>
      <c r="M54" s="229"/>
      <c r="N54" s="88">
        <f>N55+N56+N57</f>
        <v>103666</v>
      </c>
      <c r="O54" s="229"/>
      <c r="P54" s="88">
        <f>P55+P56+P57</f>
        <v>103666</v>
      </c>
      <c r="Q54" s="229"/>
      <c r="R54" s="88">
        <f>R55+R56+R57</f>
        <v>103666</v>
      </c>
      <c r="S54" s="229"/>
      <c r="T54" s="88">
        <f>T55+T56+T57</f>
        <v>103666</v>
      </c>
    </row>
    <row r="55" spans="1:20" ht="21.75" customHeight="1">
      <c r="A55" s="861"/>
      <c r="B55" s="647"/>
      <c r="C55" s="656">
        <v>4010</v>
      </c>
      <c r="D55" s="660"/>
      <c r="E55" s="165" t="s">
        <v>126</v>
      </c>
      <c r="F55" s="93">
        <v>86620</v>
      </c>
      <c r="G55" s="229"/>
      <c r="H55" s="93">
        <f>SUM(F55:G55)</f>
        <v>86620</v>
      </c>
      <c r="I55" s="229"/>
      <c r="J55" s="93">
        <f>SUM(H55:I55)</f>
        <v>86620</v>
      </c>
      <c r="K55" s="229"/>
      <c r="L55" s="93">
        <f>SUM(J55:K55)</f>
        <v>86620</v>
      </c>
      <c r="M55" s="229"/>
      <c r="N55" s="93">
        <f>SUM(L55:M55)</f>
        <v>86620</v>
      </c>
      <c r="O55" s="229"/>
      <c r="P55" s="93">
        <f>SUM(N55:O55)</f>
        <v>86620</v>
      </c>
      <c r="Q55" s="229"/>
      <c r="R55" s="93">
        <f>SUM(P55:Q55)</f>
        <v>86620</v>
      </c>
      <c r="S55" s="229"/>
      <c r="T55" s="93">
        <f>SUM(R55:S55)</f>
        <v>86620</v>
      </c>
    </row>
    <row r="56" spans="1:20" ht="21.75" customHeight="1">
      <c r="A56" s="861"/>
      <c r="B56" s="612"/>
      <c r="C56" s="656">
        <v>4110</v>
      </c>
      <c r="D56" s="660"/>
      <c r="E56" s="165" t="s">
        <v>127</v>
      </c>
      <c r="F56" s="93">
        <v>14925</v>
      </c>
      <c r="G56" s="229"/>
      <c r="H56" s="93">
        <f>SUM(F56:G56)</f>
        <v>14925</v>
      </c>
      <c r="I56" s="229"/>
      <c r="J56" s="93">
        <f>SUM(H56:I56)</f>
        <v>14925</v>
      </c>
      <c r="K56" s="229"/>
      <c r="L56" s="93">
        <f>SUM(J56:K56)</f>
        <v>14925</v>
      </c>
      <c r="M56" s="229"/>
      <c r="N56" s="93">
        <f>SUM(L56:M56)</f>
        <v>14925</v>
      </c>
      <c r="O56" s="229"/>
      <c r="P56" s="93">
        <f>SUM(N56:O56)</f>
        <v>14925</v>
      </c>
      <c r="Q56" s="229"/>
      <c r="R56" s="93">
        <f>SUM(P56:Q56)</f>
        <v>14925</v>
      </c>
      <c r="S56" s="229"/>
      <c r="T56" s="93">
        <f>SUM(R56:S56)</f>
        <v>14925</v>
      </c>
    </row>
    <row r="57" spans="1:20" ht="21.75" customHeight="1">
      <c r="A57" s="861"/>
      <c r="B57" s="613"/>
      <c r="C57" s="656">
        <v>4120</v>
      </c>
      <c r="D57" s="660"/>
      <c r="E57" s="165" t="s">
        <v>128</v>
      </c>
      <c r="F57" s="93">
        <v>2121</v>
      </c>
      <c r="G57" s="229"/>
      <c r="H57" s="93">
        <f>SUM(F57:G57)</f>
        <v>2121</v>
      </c>
      <c r="I57" s="229"/>
      <c r="J57" s="93">
        <f>SUM(H57:I57)</f>
        <v>2121</v>
      </c>
      <c r="K57" s="229"/>
      <c r="L57" s="93">
        <f>SUM(J57:K57)</f>
        <v>2121</v>
      </c>
      <c r="M57" s="229"/>
      <c r="N57" s="93">
        <f>SUM(L57:M57)</f>
        <v>2121</v>
      </c>
      <c r="O57" s="229"/>
      <c r="P57" s="93">
        <f>SUM(N57:O57)</f>
        <v>2121</v>
      </c>
      <c r="Q57" s="229"/>
      <c r="R57" s="93">
        <f>SUM(P57:Q57)</f>
        <v>2121</v>
      </c>
      <c r="S57" s="229"/>
      <c r="T57" s="93">
        <f>SUM(R57:S57)</f>
        <v>2121</v>
      </c>
    </row>
    <row r="58" spans="1:20" ht="21.75" customHeight="1">
      <c r="A58" s="861"/>
      <c r="B58" s="127">
        <v>75019</v>
      </c>
      <c r="C58" s="193" t="s">
        <v>174</v>
      </c>
      <c r="D58" s="194"/>
      <c r="E58" s="195"/>
      <c r="F58" s="88">
        <f>F59+F60+F61+F62+F63+F64</f>
        <v>123400</v>
      </c>
      <c r="G58" s="229"/>
      <c r="H58" s="88">
        <f>H59+H60+H61+H62+H63+H64</f>
        <v>123400</v>
      </c>
      <c r="I58" s="229"/>
      <c r="J58" s="88">
        <f>J59+J60+J61+J62+J63+J64</f>
        <v>123400</v>
      </c>
      <c r="K58" s="229"/>
      <c r="L58" s="88">
        <f>L59+L60+L61+L62+L63+L64</f>
        <v>123400</v>
      </c>
      <c r="M58" s="229"/>
      <c r="N58" s="88">
        <f>N59+N60+N61+N62+N63+N64</f>
        <v>123400</v>
      </c>
      <c r="O58" s="229"/>
      <c r="P58" s="88">
        <f>P59+P60+P61+P62+P63+P64</f>
        <v>123400</v>
      </c>
      <c r="Q58" s="229"/>
      <c r="R58" s="88">
        <f>R59+R60+R61+R62+R63+R64</f>
        <v>123400</v>
      </c>
      <c r="S58" s="229"/>
      <c r="T58" s="88">
        <f>T59+T60+T61+T62+T63+T64</f>
        <v>123400</v>
      </c>
    </row>
    <row r="59" spans="1:20" ht="21.75" customHeight="1">
      <c r="A59" s="861"/>
      <c r="B59" s="647"/>
      <c r="C59" s="662">
        <v>3030</v>
      </c>
      <c r="D59" s="783"/>
      <c r="E59" s="169" t="s">
        <v>129</v>
      </c>
      <c r="F59" s="94">
        <v>104280</v>
      </c>
      <c r="G59" s="231"/>
      <c r="H59" s="94">
        <f aca="true" t="shared" si="14" ref="H59:H64">SUM(F59:G59)</f>
        <v>104280</v>
      </c>
      <c r="I59" s="231"/>
      <c r="J59" s="94">
        <f aca="true" t="shared" si="15" ref="J59:J64">SUM(H59:I59)</f>
        <v>104280</v>
      </c>
      <c r="K59" s="231"/>
      <c r="L59" s="94">
        <f aca="true" t="shared" si="16" ref="L59:L64">SUM(J59:K59)</f>
        <v>104280</v>
      </c>
      <c r="M59" s="231"/>
      <c r="N59" s="94">
        <f aca="true" t="shared" si="17" ref="N59:N64">SUM(L59:M59)</f>
        <v>104280</v>
      </c>
      <c r="O59" s="231"/>
      <c r="P59" s="94">
        <f aca="true" t="shared" si="18" ref="P59:P64">SUM(N59:O59)</f>
        <v>104280</v>
      </c>
      <c r="Q59" s="231"/>
      <c r="R59" s="94">
        <f aca="true" t="shared" si="19" ref="R59:R64">SUM(P59:Q59)</f>
        <v>104280</v>
      </c>
      <c r="S59" s="231"/>
      <c r="T59" s="94">
        <f aca="true" t="shared" si="20" ref="T59:T64">SUM(R59:S59)</f>
        <v>104280</v>
      </c>
    </row>
    <row r="60" spans="1:20" ht="21.75" customHeight="1">
      <c r="A60" s="861"/>
      <c r="B60" s="612"/>
      <c r="C60" s="656">
        <v>4170</v>
      </c>
      <c r="D60" s="660"/>
      <c r="E60" s="165" t="s">
        <v>131</v>
      </c>
      <c r="F60" s="93">
        <v>1920</v>
      </c>
      <c r="G60" s="231"/>
      <c r="H60" s="93">
        <f t="shared" si="14"/>
        <v>1920</v>
      </c>
      <c r="I60" s="231"/>
      <c r="J60" s="93">
        <f t="shared" si="15"/>
        <v>1920</v>
      </c>
      <c r="K60" s="231"/>
      <c r="L60" s="93">
        <f t="shared" si="16"/>
        <v>1920</v>
      </c>
      <c r="M60" s="231"/>
      <c r="N60" s="93">
        <f t="shared" si="17"/>
        <v>1920</v>
      </c>
      <c r="O60" s="231"/>
      <c r="P60" s="93">
        <f t="shared" si="18"/>
        <v>1920</v>
      </c>
      <c r="Q60" s="231"/>
      <c r="R60" s="93">
        <f t="shared" si="19"/>
        <v>1920</v>
      </c>
      <c r="S60" s="231"/>
      <c r="T60" s="93">
        <f t="shared" si="20"/>
        <v>1920</v>
      </c>
    </row>
    <row r="61" spans="1:20" ht="21.75" customHeight="1">
      <c r="A61" s="861"/>
      <c r="B61" s="612"/>
      <c r="C61" s="635">
        <v>4210</v>
      </c>
      <c r="D61" s="630"/>
      <c r="E61" s="120" t="s">
        <v>119</v>
      </c>
      <c r="F61" s="89">
        <v>8500</v>
      </c>
      <c r="G61" s="229"/>
      <c r="H61" s="90">
        <f t="shared" si="14"/>
        <v>8500</v>
      </c>
      <c r="I61" s="229"/>
      <c r="J61" s="90">
        <f t="shared" si="15"/>
        <v>8500</v>
      </c>
      <c r="K61" s="229"/>
      <c r="L61" s="90">
        <f t="shared" si="16"/>
        <v>8500</v>
      </c>
      <c r="M61" s="229"/>
      <c r="N61" s="90">
        <f t="shared" si="17"/>
        <v>8500</v>
      </c>
      <c r="O61" s="229"/>
      <c r="P61" s="90">
        <f t="shared" si="18"/>
        <v>8500</v>
      </c>
      <c r="Q61" s="229"/>
      <c r="R61" s="90">
        <f t="shared" si="19"/>
        <v>8500</v>
      </c>
      <c r="S61" s="229"/>
      <c r="T61" s="90">
        <f t="shared" si="20"/>
        <v>8500</v>
      </c>
    </row>
    <row r="62" spans="1:20" ht="21.75" customHeight="1">
      <c r="A62" s="861"/>
      <c r="B62" s="612"/>
      <c r="C62" s="635">
        <v>4300</v>
      </c>
      <c r="D62" s="630"/>
      <c r="E62" s="120" t="s">
        <v>117</v>
      </c>
      <c r="F62" s="89">
        <v>7700</v>
      </c>
      <c r="G62" s="229"/>
      <c r="H62" s="90">
        <f t="shared" si="14"/>
        <v>7700</v>
      </c>
      <c r="I62" s="229"/>
      <c r="J62" s="90">
        <f t="shared" si="15"/>
        <v>7700</v>
      </c>
      <c r="K62" s="229"/>
      <c r="L62" s="90">
        <f t="shared" si="16"/>
        <v>7700</v>
      </c>
      <c r="M62" s="229"/>
      <c r="N62" s="90">
        <f t="shared" si="17"/>
        <v>7700</v>
      </c>
      <c r="O62" s="229"/>
      <c r="P62" s="90">
        <f t="shared" si="18"/>
        <v>7700</v>
      </c>
      <c r="Q62" s="229"/>
      <c r="R62" s="90">
        <f t="shared" si="19"/>
        <v>7700</v>
      </c>
      <c r="S62" s="229"/>
      <c r="T62" s="90">
        <f t="shared" si="20"/>
        <v>7700</v>
      </c>
    </row>
    <row r="63" spans="1:20" ht="21.75" customHeight="1">
      <c r="A63" s="861"/>
      <c r="B63" s="612"/>
      <c r="C63" s="635">
        <v>4410</v>
      </c>
      <c r="D63" s="630"/>
      <c r="E63" s="120" t="s">
        <v>130</v>
      </c>
      <c r="F63" s="89">
        <v>500</v>
      </c>
      <c r="G63" s="229"/>
      <c r="H63" s="90">
        <f t="shared" si="14"/>
        <v>500</v>
      </c>
      <c r="I63" s="229"/>
      <c r="J63" s="90">
        <f t="shared" si="15"/>
        <v>500</v>
      </c>
      <c r="K63" s="229"/>
      <c r="L63" s="90">
        <f t="shared" si="16"/>
        <v>500</v>
      </c>
      <c r="M63" s="229"/>
      <c r="N63" s="90">
        <f t="shared" si="17"/>
        <v>500</v>
      </c>
      <c r="O63" s="229"/>
      <c r="P63" s="90">
        <f t="shared" si="18"/>
        <v>500</v>
      </c>
      <c r="Q63" s="229"/>
      <c r="R63" s="90">
        <f t="shared" si="19"/>
        <v>500</v>
      </c>
      <c r="S63" s="229"/>
      <c r="T63" s="90">
        <f t="shared" si="20"/>
        <v>500</v>
      </c>
    </row>
    <row r="64" spans="1:20" ht="21.75" customHeight="1">
      <c r="A64" s="861"/>
      <c r="B64" s="613"/>
      <c r="C64" s="635">
        <v>4420</v>
      </c>
      <c r="D64" s="630"/>
      <c r="E64" s="120" t="s">
        <v>175</v>
      </c>
      <c r="F64" s="89">
        <v>500</v>
      </c>
      <c r="G64" s="229"/>
      <c r="H64" s="90">
        <f t="shared" si="14"/>
        <v>500</v>
      </c>
      <c r="I64" s="229"/>
      <c r="J64" s="90">
        <f t="shared" si="15"/>
        <v>500</v>
      </c>
      <c r="K64" s="229"/>
      <c r="L64" s="90">
        <f t="shared" si="16"/>
        <v>500</v>
      </c>
      <c r="M64" s="229"/>
      <c r="N64" s="90">
        <f t="shared" si="17"/>
        <v>500</v>
      </c>
      <c r="O64" s="229"/>
      <c r="P64" s="90">
        <f t="shared" si="18"/>
        <v>500</v>
      </c>
      <c r="Q64" s="229"/>
      <c r="R64" s="90">
        <f t="shared" si="19"/>
        <v>500</v>
      </c>
      <c r="S64" s="229"/>
      <c r="T64" s="90">
        <f t="shared" si="20"/>
        <v>500</v>
      </c>
    </row>
    <row r="65" spans="1:20" ht="21.75" customHeight="1">
      <c r="A65" s="861"/>
      <c r="B65" s="127">
        <v>75020</v>
      </c>
      <c r="C65" s="193" t="s">
        <v>176</v>
      </c>
      <c r="D65" s="194"/>
      <c r="E65" s="195"/>
      <c r="F65" s="88">
        <f>F66+F67+F68+F69+F70+F71+F72+F73+F74+F75+F76+F77+F78+F79+F80+F81+F82+F83+F84+F85+F86+F87+F88+F89+F90+F91</f>
        <v>2371017</v>
      </c>
      <c r="G65" s="229"/>
      <c r="H65" s="88">
        <f>H66+H67+H68+H69+H70+H71+H72+H73+H74+H75+H76+H77+H78+H79+H80+H81+H82+H83+H84+H85+H86+H87+H88+H89+H90+H91</f>
        <v>2408287</v>
      </c>
      <c r="I65" s="229"/>
      <c r="J65" s="88">
        <f>J66+J67+J68+J69+J70+J71+J72+J73+J74+J75+J76+J77+J78+J79+J80+J81+J82+J83+J84+J85+J86+J87+J88+J89+J90+J91</f>
        <v>2408287</v>
      </c>
      <c r="K65" s="229"/>
      <c r="L65" s="88">
        <f>L66+L67+L68+L69+L70+L71+L72+L73+L74+L75+L76+L77+L78+L79+L80+L81+L82+L83+L84+L85+L86+L87+L88+L89+L90+L91</f>
        <v>2408287</v>
      </c>
      <c r="M65" s="229"/>
      <c r="N65" s="88">
        <f>N66+N67+N68+N69+N70+N71+N72+N73+N74+N75+N76+N77+N78+N79+N80+N81+N82+N83+N84+N85+N86+N87+N88+N89+N90+N91</f>
        <v>2408287</v>
      </c>
      <c r="O65" s="229"/>
      <c r="P65" s="88">
        <f>P66+P67+P68+P69+P70+P71+P72+P73+P74+P75+P76+P77+P78+P79+P80+P81+P82+P83+P84+P85+P86+P87+P88+P89+P90+P91</f>
        <v>2408287</v>
      </c>
      <c r="Q65" s="229"/>
      <c r="R65" s="88">
        <f>R66+R67+R68+R69+R70+R71+R72+R73+R74+R75+R76+R77+R78+R79+R80+R81+R82+R83+R84+R85+R86+R87+R88+R89+R90+R91</f>
        <v>2408287</v>
      </c>
      <c r="S65" s="229"/>
      <c r="T65" s="88">
        <f>T66+T67+T68+T69+T70+T71+T72+T73+T74+T75+T76+T77+T78+T79+T80+T81+T82+T83+T84+T85+T86+T87+T88+T89+T90+T91</f>
        <v>2408287</v>
      </c>
    </row>
    <row r="66" spans="1:20" ht="21.75" customHeight="1">
      <c r="A66" s="861"/>
      <c r="B66" s="676"/>
      <c r="C66" s="662">
        <v>3020</v>
      </c>
      <c r="D66" s="783"/>
      <c r="E66" s="169" t="s">
        <v>137</v>
      </c>
      <c r="F66" s="94">
        <v>2000</v>
      </c>
      <c r="G66" s="229"/>
      <c r="H66" s="94">
        <f aca="true" t="shared" si="21" ref="H66:H91">SUM(F66:G66)</f>
        <v>2000</v>
      </c>
      <c r="I66" s="229"/>
      <c r="J66" s="94">
        <f aca="true" t="shared" si="22" ref="J66:J91">SUM(H66:I66)</f>
        <v>2000</v>
      </c>
      <c r="K66" s="229"/>
      <c r="L66" s="94">
        <f aca="true" t="shared" si="23" ref="L66:L91">SUM(J66:K66)</f>
        <v>2000</v>
      </c>
      <c r="M66" s="229"/>
      <c r="N66" s="94">
        <f aca="true" t="shared" si="24" ref="N66:N91">SUM(L66:M66)</f>
        <v>2000</v>
      </c>
      <c r="O66" s="229"/>
      <c r="P66" s="94">
        <f aca="true" t="shared" si="25" ref="P66:P91">SUM(N66:O66)</f>
        <v>2000</v>
      </c>
      <c r="Q66" s="229"/>
      <c r="R66" s="94">
        <f aca="true" t="shared" si="26" ref="R66:R91">SUM(P66:Q66)</f>
        <v>2000</v>
      </c>
      <c r="S66" s="229"/>
      <c r="T66" s="94">
        <f aca="true" t="shared" si="27" ref="T66:T91">SUM(R66:S66)</f>
        <v>2000</v>
      </c>
    </row>
    <row r="67" spans="1:20" ht="21.75" customHeight="1">
      <c r="A67" s="861"/>
      <c r="B67" s="827"/>
      <c r="C67" s="656">
        <v>4010</v>
      </c>
      <c r="D67" s="660"/>
      <c r="E67" s="165" t="s">
        <v>126</v>
      </c>
      <c r="F67" s="93">
        <v>1213995</v>
      </c>
      <c r="G67" s="231">
        <v>26198</v>
      </c>
      <c r="H67" s="93">
        <f t="shared" si="21"/>
        <v>1240193</v>
      </c>
      <c r="I67" s="231"/>
      <c r="J67" s="93">
        <f t="shared" si="22"/>
        <v>1240193</v>
      </c>
      <c r="K67" s="231"/>
      <c r="L67" s="93">
        <f t="shared" si="23"/>
        <v>1240193</v>
      </c>
      <c r="M67" s="231"/>
      <c r="N67" s="93">
        <f t="shared" si="24"/>
        <v>1240193</v>
      </c>
      <c r="O67" s="231"/>
      <c r="P67" s="93">
        <f t="shared" si="25"/>
        <v>1240193</v>
      </c>
      <c r="Q67" s="231"/>
      <c r="R67" s="93">
        <f t="shared" si="26"/>
        <v>1240193</v>
      </c>
      <c r="S67" s="231"/>
      <c r="T67" s="93">
        <f t="shared" si="27"/>
        <v>1240193</v>
      </c>
    </row>
    <row r="68" spans="1:20" ht="21.75" customHeight="1">
      <c r="A68" s="861"/>
      <c r="B68" s="827"/>
      <c r="C68" s="656">
        <v>4040</v>
      </c>
      <c r="D68" s="660"/>
      <c r="E68" s="165" t="s">
        <v>169</v>
      </c>
      <c r="F68" s="93">
        <v>100741</v>
      </c>
      <c r="G68" s="231"/>
      <c r="H68" s="93">
        <f t="shared" si="21"/>
        <v>100741</v>
      </c>
      <c r="I68" s="231"/>
      <c r="J68" s="93">
        <f t="shared" si="22"/>
        <v>100741</v>
      </c>
      <c r="K68" s="231"/>
      <c r="L68" s="93">
        <f t="shared" si="23"/>
        <v>100741</v>
      </c>
      <c r="M68" s="231"/>
      <c r="N68" s="93">
        <f t="shared" si="24"/>
        <v>100741</v>
      </c>
      <c r="O68" s="231"/>
      <c r="P68" s="93">
        <f t="shared" si="25"/>
        <v>100741</v>
      </c>
      <c r="Q68" s="231"/>
      <c r="R68" s="93">
        <f t="shared" si="26"/>
        <v>100741</v>
      </c>
      <c r="S68" s="231"/>
      <c r="T68" s="93">
        <f t="shared" si="27"/>
        <v>100741</v>
      </c>
    </row>
    <row r="69" spans="1:20" ht="21.75" customHeight="1">
      <c r="A69" s="861"/>
      <c r="B69" s="827"/>
      <c r="C69" s="656">
        <v>4110</v>
      </c>
      <c r="D69" s="660"/>
      <c r="E69" s="165" t="s">
        <v>127</v>
      </c>
      <c r="F69" s="93">
        <v>227713</v>
      </c>
      <c r="G69" s="231">
        <v>6400</v>
      </c>
      <c r="H69" s="93">
        <f t="shared" si="21"/>
        <v>234113</v>
      </c>
      <c r="I69" s="231"/>
      <c r="J69" s="93">
        <f t="shared" si="22"/>
        <v>234113</v>
      </c>
      <c r="K69" s="231"/>
      <c r="L69" s="93">
        <f t="shared" si="23"/>
        <v>234113</v>
      </c>
      <c r="M69" s="231"/>
      <c r="N69" s="93">
        <f t="shared" si="24"/>
        <v>234113</v>
      </c>
      <c r="O69" s="231"/>
      <c r="P69" s="93">
        <f t="shared" si="25"/>
        <v>234113</v>
      </c>
      <c r="Q69" s="231"/>
      <c r="R69" s="93">
        <f t="shared" si="26"/>
        <v>234113</v>
      </c>
      <c r="S69" s="231"/>
      <c r="T69" s="93">
        <f t="shared" si="27"/>
        <v>234113</v>
      </c>
    </row>
    <row r="70" spans="1:20" ht="21.75" customHeight="1">
      <c r="A70" s="861"/>
      <c r="B70" s="827"/>
      <c r="C70" s="656">
        <v>4120</v>
      </c>
      <c r="D70" s="660"/>
      <c r="E70" s="165" t="s">
        <v>128</v>
      </c>
      <c r="F70" s="93">
        <v>32598</v>
      </c>
      <c r="G70" s="231">
        <v>150</v>
      </c>
      <c r="H70" s="93">
        <f t="shared" si="21"/>
        <v>32748</v>
      </c>
      <c r="I70" s="231"/>
      <c r="J70" s="93">
        <f t="shared" si="22"/>
        <v>32748</v>
      </c>
      <c r="K70" s="231"/>
      <c r="L70" s="93">
        <f t="shared" si="23"/>
        <v>32748</v>
      </c>
      <c r="M70" s="231"/>
      <c r="N70" s="93">
        <f t="shared" si="24"/>
        <v>32748</v>
      </c>
      <c r="O70" s="231"/>
      <c r="P70" s="93">
        <f t="shared" si="25"/>
        <v>32748</v>
      </c>
      <c r="Q70" s="231"/>
      <c r="R70" s="93">
        <f t="shared" si="26"/>
        <v>32748</v>
      </c>
      <c r="S70" s="231"/>
      <c r="T70" s="93">
        <f t="shared" si="27"/>
        <v>32748</v>
      </c>
    </row>
    <row r="71" spans="1:20" ht="21.75" customHeight="1">
      <c r="A71" s="861"/>
      <c r="B71" s="827"/>
      <c r="C71" s="656">
        <v>4170</v>
      </c>
      <c r="D71" s="660"/>
      <c r="E71" s="165" t="s">
        <v>131</v>
      </c>
      <c r="F71" s="93">
        <v>37100</v>
      </c>
      <c r="G71" s="231">
        <v>2022</v>
      </c>
      <c r="H71" s="93">
        <f t="shared" si="21"/>
        <v>39122</v>
      </c>
      <c r="I71" s="231"/>
      <c r="J71" s="93">
        <f t="shared" si="22"/>
        <v>39122</v>
      </c>
      <c r="K71" s="231"/>
      <c r="L71" s="93">
        <f t="shared" si="23"/>
        <v>39122</v>
      </c>
      <c r="M71" s="231"/>
      <c r="N71" s="93">
        <f t="shared" si="24"/>
        <v>39122</v>
      </c>
      <c r="O71" s="231"/>
      <c r="P71" s="93">
        <f t="shared" si="25"/>
        <v>39122</v>
      </c>
      <c r="Q71" s="231"/>
      <c r="R71" s="93">
        <f t="shared" si="26"/>
        <v>39122</v>
      </c>
      <c r="S71" s="231"/>
      <c r="T71" s="93">
        <f t="shared" si="27"/>
        <v>39122</v>
      </c>
    </row>
    <row r="72" spans="1:20" ht="21.75" customHeight="1">
      <c r="A72" s="861"/>
      <c r="B72" s="827"/>
      <c r="C72" s="635">
        <v>4210</v>
      </c>
      <c r="D72" s="630"/>
      <c r="E72" s="120" t="s">
        <v>119</v>
      </c>
      <c r="F72" s="89">
        <v>203000</v>
      </c>
      <c r="G72" s="229"/>
      <c r="H72" s="90">
        <f t="shared" si="21"/>
        <v>203000</v>
      </c>
      <c r="I72" s="229"/>
      <c r="J72" s="90">
        <f t="shared" si="22"/>
        <v>203000</v>
      </c>
      <c r="K72" s="229"/>
      <c r="L72" s="90">
        <f t="shared" si="23"/>
        <v>203000</v>
      </c>
      <c r="M72" s="229"/>
      <c r="N72" s="90">
        <f t="shared" si="24"/>
        <v>203000</v>
      </c>
      <c r="O72" s="229"/>
      <c r="P72" s="90">
        <f t="shared" si="25"/>
        <v>203000</v>
      </c>
      <c r="Q72" s="229"/>
      <c r="R72" s="90">
        <f t="shared" si="26"/>
        <v>203000</v>
      </c>
      <c r="S72" s="229"/>
      <c r="T72" s="90">
        <f t="shared" si="27"/>
        <v>203000</v>
      </c>
    </row>
    <row r="73" spans="1:20" ht="21.75" customHeight="1">
      <c r="A73" s="861"/>
      <c r="B73" s="827"/>
      <c r="C73" s="635">
        <v>4260</v>
      </c>
      <c r="D73" s="630"/>
      <c r="E73" s="120" t="s">
        <v>124</v>
      </c>
      <c r="F73" s="89">
        <v>89000</v>
      </c>
      <c r="G73" s="229"/>
      <c r="H73" s="90">
        <f t="shared" si="21"/>
        <v>89000</v>
      </c>
      <c r="I73" s="229"/>
      <c r="J73" s="90">
        <f t="shared" si="22"/>
        <v>89000</v>
      </c>
      <c r="K73" s="229"/>
      <c r="L73" s="90">
        <f t="shared" si="23"/>
        <v>89000</v>
      </c>
      <c r="M73" s="229"/>
      <c r="N73" s="90">
        <f t="shared" si="24"/>
        <v>89000</v>
      </c>
      <c r="O73" s="229"/>
      <c r="P73" s="90">
        <f t="shared" si="25"/>
        <v>89000</v>
      </c>
      <c r="Q73" s="229"/>
      <c r="R73" s="90">
        <f t="shared" si="26"/>
        <v>89000</v>
      </c>
      <c r="S73" s="229"/>
      <c r="T73" s="90">
        <f t="shared" si="27"/>
        <v>89000</v>
      </c>
    </row>
    <row r="74" spans="1:20" ht="21.75" customHeight="1">
      <c r="A74" s="861"/>
      <c r="B74" s="827"/>
      <c r="C74" s="635">
        <v>4270</v>
      </c>
      <c r="D74" s="630"/>
      <c r="E74" s="120" t="s">
        <v>120</v>
      </c>
      <c r="F74" s="89">
        <v>6900</v>
      </c>
      <c r="G74" s="229">
        <v>2500</v>
      </c>
      <c r="H74" s="90">
        <f t="shared" si="21"/>
        <v>9400</v>
      </c>
      <c r="I74" s="229"/>
      <c r="J74" s="90">
        <f t="shared" si="22"/>
        <v>9400</v>
      </c>
      <c r="K74" s="229"/>
      <c r="L74" s="90">
        <f t="shared" si="23"/>
        <v>9400</v>
      </c>
      <c r="M74" s="229"/>
      <c r="N74" s="90">
        <f t="shared" si="24"/>
        <v>9400</v>
      </c>
      <c r="O74" s="229"/>
      <c r="P74" s="90">
        <f t="shared" si="25"/>
        <v>9400</v>
      </c>
      <c r="Q74" s="229"/>
      <c r="R74" s="90">
        <f t="shared" si="26"/>
        <v>9400</v>
      </c>
      <c r="S74" s="229"/>
      <c r="T74" s="90">
        <f t="shared" si="27"/>
        <v>9400</v>
      </c>
    </row>
    <row r="75" spans="1:20" ht="21.75" customHeight="1">
      <c r="A75" s="861"/>
      <c r="B75" s="827"/>
      <c r="C75" s="661">
        <v>4280</v>
      </c>
      <c r="D75" s="630"/>
      <c r="E75" s="120" t="s">
        <v>132</v>
      </c>
      <c r="F75" s="89">
        <v>7000</v>
      </c>
      <c r="G75" s="229"/>
      <c r="H75" s="90">
        <f t="shared" si="21"/>
        <v>7000</v>
      </c>
      <c r="I75" s="229"/>
      <c r="J75" s="90">
        <f t="shared" si="22"/>
        <v>7000</v>
      </c>
      <c r="K75" s="229"/>
      <c r="L75" s="90">
        <f t="shared" si="23"/>
        <v>7000</v>
      </c>
      <c r="M75" s="229"/>
      <c r="N75" s="90">
        <f t="shared" si="24"/>
        <v>7000</v>
      </c>
      <c r="O75" s="229"/>
      <c r="P75" s="90">
        <f t="shared" si="25"/>
        <v>7000</v>
      </c>
      <c r="Q75" s="229"/>
      <c r="R75" s="90">
        <f t="shared" si="26"/>
        <v>7000</v>
      </c>
      <c r="S75" s="229"/>
      <c r="T75" s="90">
        <f t="shared" si="27"/>
        <v>7000</v>
      </c>
    </row>
    <row r="76" spans="1:20" ht="21.75" customHeight="1">
      <c r="A76" s="861"/>
      <c r="B76" s="827"/>
      <c r="C76" s="635">
        <v>4300</v>
      </c>
      <c r="D76" s="630"/>
      <c r="E76" s="120" t="s">
        <v>117</v>
      </c>
      <c r="F76" s="89">
        <v>113500</v>
      </c>
      <c r="G76" s="229"/>
      <c r="H76" s="90">
        <f t="shared" si="21"/>
        <v>113500</v>
      </c>
      <c r="I76" s="229"/>
      <c r="J76" s="90">
        <f t="shared" si="22"/>
        <v>113500</v>
      </c>
      <c r="K76" s="229"/>
      <c r="L76" s="90">
        <f t="shared" si="23"/>
        <v>113500</v>
      </c>
      <c r="M76" s="229"/>
      <c r="N76" s="90">
        <f t="shared" si="24"/>
        <v>113500</v>
      </c>
      <c r="O76" s="229"/>
      <c r="P76" s="90">
        <f t="shared" si="25"/>
        <v>113500</v>
      </c>
      <c r="Q76" s="229"/>
      <c r="R76" s="90">
        <f t="shared" si="26"/>
        <v>113500</v>
      </c>
      <c r="S76" s="229"/>
      <c r="T76" s="90">
        <f t="shared" si="27"/>
        <v>113500</v>
      </c>
    </row>
    <row r="77" spans="1:20" ht="21.75" customHeight="1">
      <c r="A77" s="861"/>
      <c r="B77" s="827"/>
      <c r="C77" s="635">
        <v>4350</v>
      </c>
      <c r="D77" s="630"/>
      <c r="E77" s="120" t="s">
        <v>177</v>
      </c>
      <c r="F77" s="89">
        <v>3800</v>
      </c>
      <c r="G77" s="229"/>
      <c r="H77" s="90">
        <f t="shared" si="21"/>
        <v>3800</v>
      </c>
      <c r="I77" s="229"/>
      <c r="J77" s="90">
        <f t="shared" si="22"/>
        <v>3800</v>
      </c>
      <c r="K77" s="229"/>
      <c r="L77" s="90">
        <f t="shared" si="23"/>
        <v>3800</v>
      </c>
      <c r="M77" s="229"/>
      <c r="N77" s="90">
        <f t="shared" si="24"/>
        <v>3800</v>
      </c>
      <c r="O77" s="229"/>
      <c r="P77" s="90">
        <f t="shared" si="25"/>
        <v>3800</v>
      </c>
      <c r="Q77" s="229"/>
      <c r="R77" s="90">
        <f t="shared" si="26"/>
        <v>3800</v>
      </c>
      <c r="S77" s="229"/>
      <c r="T77" s="90">
        <f t="shared" si="27"/>
        <v>3800</v>
      </c>
    </row>
    <row r="78" spans="1:20" ht="21.75" customHeight="1">
      <c r="A78" s="861"/>
      <c r="B78" s="827"/>
      <c r="C78" s="635">
        <v>4360</v>
      </c>
      <c r="D78" s="630"/>
      <c r="E78" s="120" t="s">
        <v>133</v>
      </c>
      <c r="F78" s="89">
        <v>15000</v>
      </c>
      <c r="G78" s="229"/>
      <c r="H78" s="90">
        <f t="shared" si="21"/>
        <v>15000</v>
      </c>
      <c r="I78" s="229"/>
      <c r="J78" s="90">
        <f t="shared" si="22"/>
        <v>15000</v>
      </c>
      <c r="K78" s="229"/>
      <c r="L78" s="90">
        <f t="shared" si="23"/>
        <v>15000</v>
      </c>
      <c r="M78" s="229"/>
      <c r="N78" s="90">
        <f t="shared" si="24"/>
        <v>15000</v>
      </c>
      <c r="O78" s="229"/>
      <c r="P78" s="90">
        <f t="shared" si="25"/>
        <v>15000</v>
      </c>
      <c r="Q78" s="229"/>
      <c r="R78" s="90">
        <f t="shared" si="26"/>
        <v>15000</v>
      </c>
      <c r="S78" s="229"/>
      <c r="T78" s="90">
        <f t="shared" si="27"/>
        <v>15000</v>
      </c>
    </row>
    <row r="79" spans="1:20" ht="21.75" customHeight="1">
      <c r="A79" s="861"/>
      <c r="B79" s="827"/>
      <c r="C79" s="635">
        <v>4370</v>
      </c>
      <c r="D79" s="630"/>
      <c r="E79" s="120" t="s">
        <v>134</v>
      </c>
      <c r="F79" s="89">
        <v>23000</v>
      </c>
      <c r="G79" s="229"/>
      <c r="H79" s="90">
        <f t="shared" si="21"/>
        <v>23000</v>
      </c>
      <c r="I79" s="229"/>
      <c r="J79" s="90">
        <f t="shared" si="22"/>
        <v>23000</v>
      </c>
      <c r="K79" s="229"/>
      <c r="L79" s="90">
        <f t="shared" si="23"/>
        <v>23000</v>
      </c>
      <c r="M79" s="229"/>
      <c r="N79" s="90">
        <f t="shared" si="24"/>
        <v>23000</v>
      </c>
      <c r="O79" s="229"/>
      <c r="P79" s="90">
        <f t="shared" si="25"/>
        <v>23000</v>
      </c>
      <c r="Q79" s="229"/>
      <c r="R79" s="90">
        <f t="shared" si="26"/>
        <v>23000</v>
      </c>
      <c r="S79" s="229"/>
      <c r="T79" s="90">
        <f t="shared" si="27"/>
        <v>23000</v>
      </c>
    </row>
    <row r="80" spans="1:20" ht="21.75" customHeight="1">
      <c r="A80" s="861"/>
      <c r="B80" s="827"/>
      <c r="C80" s="635">
        <v>4410</v>
      </c>
      <c r="D80" s="630"/>
      <c r="E80" s="120" t="s">
        <v>130</v>
      </c>
      <c r="F80" s="89">
        <v>8000</v>
      </c>
      <c r="G80" s="229"/>
      <c r="H80" s="90">
        <f t="shared" si="21"/>
        <v>8000</v>
      </c>
      <c r="I80" s="229"/>
      <c r="J80" s="90">
        <f t="shared" si="22"/>
        <v>8000</v>
      </c>
      <c r="K80" s="229"/>
      <c r="L80" s="90">
        <f t="shared" si="23"/>
        <v>8000</v>
      </c>
      <c r="M80" s="229"/>
      <c r="N80" s="90">
        <f t="shared" si="24"/>
        <v>8000</v>
      </c>
      <c r="O80" s="229"/>
      <c r="P80" s="90">
        <f t="shared" si="25"/>
        <v>8000</v>
      </c>
      <c r="Q80" s="229"/>
      <c r="R80" s="90">
        <f t="shared" si="26"/>
        <v>8000</v>
      </c>
      <c r="S80" s="229"/>
      <c r="T80" s="90">
        <f t="shared" si="27"/>
        <v>8000</v>
      </c>
    </row>
    <row r="81" spans="1:20" ht="21.75" customHeight="1">
      <c r="A81" s="861"/>
      <c r="B81" s="827"/>
      <c r="C81" s="635">
        <v>4420</v>
      </c>
      <c r="D81" s="630"/>
      <c r="E81" s="120" t="s">
        <v>175</v>
      </c>
      <c r="F81" s="89">
        <v>4000</v>
      </c>
      <c r="G81" s="229"/>
      <c r="H81" s="90">
        <f t="shared" si="21"/>
        <v>4000</v>
      </c>
      <c r="I81" s="229"/>
      <c r="J81" s="90">
        <f t="shared" si="22"/>
        <v>4000</v>
      </c>
      <c r="K81" s="229"/>
      <c r="L81" s="90">
        <f t="shared" si="23"/>
        <v>4000</v>
      </c>
      <c r="M81" s="229"/>
      <c r="N81" s="90">
        <f t="shared" si="24"/>
        <v>4000</v>
      </c>
      <c r="O81" s="229"/>
      <c r="P81" s="90">
        <f t="shared" si="25"/>
        <v>4000</v>
      </c>
      <c r="Q81" s="229"/>
      <c r="R81" s="90">
        <f t="shared" si="26"/>
        <v>4000</v>
      </c>
      <c r="S81" s="229"/>
      <c r="T81" s="90">
        <f t="shared" si="27"/>
        <v>4000</v>
      </c>
    </row>
    <row r="82" spans="1:20" ht="21.75" customHeight="1">
      <c r="A82" s="861"/>
      <c r="B82" s="827"/>
      <c r="C82" s="635">
        <v>4430</v>
      </c>
      <c r="D82" s="630"/>
      <c r="E82" s="120" t="s">
        <v>122</v>
      </c>
      <c r="F82" s="89">
        <v>14000</v>
      </c>
      <c r="G82" s="229"/>
      <c r="H82" s="90">
        <f t="shared" si="21"/>
        <v>14000</v>
      </c>
      <c r="I82" s="229"/>
      <c r="J82" s="90">
        <f t="shared" si="22"/>
        <v>14000</v>
      </c>
      <c r="K82" s="229"/>
      <c r="L82" s="90">
        <f t="shared" si="23"/>
        <v>14000</v>
      </c>
      <c r="M82" s="229"/>
      <c r="N82" s="90">
        <f t="shared" si="24"/>
        <v>14000</v>
      </c>
      <c r="O82" s="229"/>
      <c r="P82" s="90">
        <f t="shared" si="25"/>
        <v>14000</v>
      </c>
      <c r="Q82" s="229"/>
      <c r="R82" s="90">
        <f t="shared" si="26"/>
        <v>14000</v>
      </c>
      <c r="S82" s="229"/>
      <c r="T82" s="90">
        <f t="shared" si="27"/>
        <v>14000</v>
      </c>
    </row>
    <row r="83" spans="1:20" ht="21.75" customHeight="1">
      <c r="A83" s="861"/>
      <c r="B83" s="827"/>
      <c r="C83" s="635">
        <v>4440</v>
      </c>
      <c r="D83" s="630"/>
      <c r="E83" s="120" t="s">
        <v>135</v>
      </c>
      <c r="F83" s="89">
        <v>41035</v>
      </c>
      <c r="G83" s="229"/>
      <c r="H83" s="90">
        <f t="shared" si="21"/>
        <v>41035</v>
      </c>
      <c r="I83" s="229"/>
      <c r="J83" s="90">
        <f t="shared" si="22"/>
        <v>41035</v>
      </c>
      <c r="K83" s="229"/>
      <c r="L83" s="90">
        <f t="shared" si="23"/>
        <v>41035</v>
      </c>
      <c r="M83" s="229"/>
      <c r="N83" s="90">
        <f t="shared" si="24"/>
        <v>41035</v>
      </c>
      <c r="O83" s="229"/>
      <c r="P83" s="90">
        <f t="shared" si="25"/>
        <v>41035</v>
      </c>
      <c r="Q83" s="229"/>
      <c r="R83" s="90">
        <f t="shared" si="26"/>
        <v>41035</v>
      </c>
      <c r="S83" s="229"/>
      <c r="T83" s="90">
        <f t="shared" si="27"/>
        <v>41035</v>
      </c>
    </row>
    <row r="84" spans="1:20" ht="21.75" customHeight="1">
      <c r="A84" s="861"/>
      <c r="B84" s="827"/>
      <c r="C84" s="635">
        <v>4480</v>
      </c>
      <c r="D84" s="630"/>
      <c r="E84" s="120" t="s">
        <v>178</v>
      </c>
      <c r="F84" s="89">
        <v>3000</v>
      </c>
      <c r="G84" s="229"/>
      <c r="H84" s="90">
        <f t="shared" si="21"/>
        <v>3000</v>
      </c>
      <c r="I84" s="229"/>
      <c r="J84" s="90">
        <f t="shared" si="22"/>
        <v>3000</v>
      </c>
      <c r="K84" s="229"/>
      <c r="L84" s="90">
        <f t="shared" si="23"/>
        <v>3000</v>
      </c>
      <c r="M84" s="229"/>
      <c r="N84" s="90">
        <f t="shared" si="24"/>
        <v>3000</v>
      </c>
      <c r="O84" s="229"/>
      <c r="P84" s="90">
        <f t="shared" si="25"/>
        <v>3000</v>
      </c>
      <c r="Q84" s="229"/>
      <c r="R84" s="90">
        <f t="shared" si="26"/>
        <v>3000</v>
      </c>
      <c r="S84" s="229"/>
      <c r="T84" s="90">
        <f t="shared" si="27"/>
        <v>3000</v>
      </c>
    </row>
    <row r="85" spans="1:20" ht="21.75" customHeight="1">
      <c r="A85" s="861"/>
      <c r="B85" s="827"/>
      <c r="C85" s="635">
        <v>4700</v>
      </c>
      <c r="D85" s="630"/>
      <c r="E85" s="120" t="s">
        <v>179</v>
      </c>
      <c r="F85" s="89">
        <v>10000</v>
      </c>
      <c r="G85" s="229"/>
      <c r="H85" s="90">
        <f t="shared" si="21"/>
        <v>10000</v>
      </c>
      <c r="I85" s="229"/>
      <c r="J85" s="90">
        <f t="shared" si="22"/>
        <v>10000</v>
      </c>
      <c r="K85" s="229"/>
      <c r="L85" s="90">
        <f t="shared" si="23"/>
        <v>10000</v>
      </c>
      <c r="M85" s="229"/>
      <c r="N85" s="90">
        <f t="shared" si="24"/>
        <v>10000</v>
      </c>
      <c r="O85" s="229"/>
      <c r="P85" s="90">
        <f t="shared" si="25"/>
        <v>10000</v>
      </c>
      <c r="Q85" s="229"/>
      <c r="R85" s="90">
        <f t="shared" si="26"/>
        <v>10000</v>
      </c>
      <c r="S85" s="229"/>
      <c r="T85" s="90">
        <f t="shared" si="27"/>
        <v>10000</v>
      </c>
    </row>
    <row r="86" spans="1:20" ht="21.75" customHeight="1">
      <c r="A86" s="861"/>
      <c r="B86" s="827"/>
      <c r="C86" s="635">
        <v>4740</v>
      </c>
      <c r="D86" s="630"/>
      <c r="E86" s="120" t="s">
        <v>180</v>
      </c>
      <c r="F86" s="89">
        <v>15000</v>
      </c>
      <c r="G86" s="229"/>
      <c r="H86" s="90">
        <f t="shared" si="21"/>
        <v>15000</v>
      </c>
      <c r="I86" s="229"/>
      <c r="J86" s="90">
        <f t="shared" si="22"/>
        <v>15000</v>
      </c>
      <c r="K86" s="229"/>
      <c r="L86" s="90">
        <f t="shared" si="23"/>
        <v>15000</v>
      </c>
      <c r="M86" s="229"/>
      <c r="N86" s="90">
        <f t="shared" si="24"/>
        <v>15000</v>
      </c>
      <c r="O86" s="229"/>
      <c r="P86" s="90">
        <f t="shared" si="25"/>
        <v>15000</v>
      </c>
      <c r="Q86" s="229"/>
      <c r="R86" s="90">
        <f t="shared" si="26"/>
        <v>15000</v>
      </c>
      <c r="S86" s="229"/>
      <c r="T86" s="90">
        <f t="shared" si="27"/>
        <v>15000</v>
      </c>
    </row>
    <row r="87" spans="1:20" ht="21.75" customHeight="1">
      <c r="A87" s="861"/>
      <c r="B87" s="827"/>
      <c r="C87" s="635">
        <v>4750</v>
      </c>
      <c r="D87" s="630"/>
      <c r="E87" s="120" t="s">
        <v>136</v>
      </c>
      <c r="F87" s="89">
        <v>28000</v>
      </c>
      <c r="G87" s="229"/>
      <c r="H87" s="90">
        <f t="shared" si="21"/>
        <v>28000</v>
      </c>
      <c r="I87" s="229"/>
      <c r="J87" s="90">
        <f t="shared" si="22"/>
        <v>28000</v>
      </c>
      <c r="K87" s="229"/>
      <c r="L87" s="90">
        <f t="shared" si="23"/>
        <v>28000</v>
      </c>
      <c r="M87" s="229"/>
      <c r="N87" s="90">
        <f t="shared" si="24"/>
        <v>28000</v>
      </c>
      <c r="O87" s="229"/>
      <c r="P87" s="90">
        <f t="shared" si="25"/>
        <v>28000</v>
      </c>
      <c r="Q87" s="229"/>
      <c r="R87" s="90">
        <f t="shared" si="26"/>
        <v>28000</v>
      </c>
      <c r="S87" s="229"/>
      <c r="T87" s="90">
        <f t="shared" si="27"/>
        <v>28000</v>
      </c>
    </row>
    <row r="88" spans="1:20" ht="21.75" customHeight="1">
      <c r="A88" s="861"/>
      <c r="B88" s="827"/>
      <c r="C88" s="615">
        <v>6050</v>
      </c>
      <c r="D88" s="616"/>
      <c r="E88" s="170" t="s">
        <v>118</v>
      </c>
      <c r="F88" s="91">
        <v>9500</v>
      </c>
      <c r="G88" s="231"/>
      <c r="H88" s="91">
        <f t="shared" si="21"/>
        <v>9500</v>
      </c>
      <c r="I88" s="231"/>
      <c r="J88" s="91">
        <f t="shared" si="22"/>
        <v>9500</v>
      </c>
      <c r="K88" s="231"/>
      <c r="L88" s="91">
        <f t="shared" si="23"/>
        <v>9500</v>
      </c>
      <c r="M88" s="231"/>
      <c r="N88" s="91">
        <f t="shared" si="24"/>
        <v>9500</v>
      </c>
      <c r="O88" s="231"/>
      <c r="P88" s="91">
        <f t="shared" si="25"/>
        <v>9500</v>
      </c>
      <c r="Q88" s="231"/>
      <c r="R88" s="91">
        <f t="shared" si="26"/>
        <v>9500</v>
      </c>
      <c r="S88" s="231"/>
      <c r="T88" s="91">
        <f t="shared" si="27"/>
        <v>9500</v>
      </c>
    </row>
    <row r="89" spans="1:20" ht="21.75" customHeight="1">
      <c r="A89" s="861"/>
      <c r="B89" s="827"/>
      <c r="C89" s="615">
        <v>6058</v>
      </c>
      <c r="D89" s="616"/>
      <c r="E89" s="170" t="s">
        <v>118</v>
      </c>
      <c r="F89" s="91">
        <v>52700</v>
      </c>
      <c r="G89" s="231"/>
      <c r="H89" s="91">
        <f t="shared" si="21"/>
        <v>52700</v>
      </c>
      <c r="I89" s="231"/>
      <c r="J89" s="91">
        <f t="shared" si="22"/>
        <v>52700</v>
      </c>
      <c r="K89" s="231"/>
      <c r="L89" s="91">
        <f t="shared" si="23"/>
        <v>52700</v>
      </c>
      <c r="M89" s="231"/>
      <c r="N89" s="91">
        <f t="shared" si="24"/>
        <v>52700</v>
      </c>
      <c r="O89" s="231"/>
      <c r="P89" s="91">
        <f t="shared" si="25"/>
        <v>52700</v>
      </c>
      <c r="Q89" s="231"/>
      <c r="R89" s="91">
        <f t="shared" si="26"/>
        <v>52700</v>
      </c>
      <c r="S89" s="231"/>
      <c r="T89" s="91">
        <f t="shared" si="27"/>
        <v>52700</v>
      </c>
    </row>
    <row r="90" spans="1:20" ht="21.75" customHeight="1">
      <c r="A90" s="861"/>
      <c r="B90" s="827"/>
      <c r="C90" s="615">
        <v>6059</v>
      </c>
      <c r="D90" s="616"/>
      <c r="E90" s="170" t="s">
        <v>118</v>
      </c>
      <c r="F90" s="91">
        <v>40300</v>
      </c>
      <c r="G90" s="231"/>
      <c r="H90" s="91">
        <f t="shared" si="21"/>
        <v>40300</v>
      </c>
      <c r="I90" s="231"/>
      <c r="J90" s="91">
        <f t="shared" si="22"/>
        <v>40300</v>
      </c>
      <c r="K90" s="231"/>
      <c r="L90" s="91">
        <f t="shared" si="23"/>
        <v>40300</v>
      </c>
      <c r="M90" s="231"/>
      <c r="N90" s="91">
        <f t="shared" si="24"/>
        <v>40300</v>
      </c>
      <c r="O90" s="231"/>
      <c r="P90" s="91">
        <f t="shared" si="25"/>
        <v>40300</v>
      </c>
      <c r="Q90" s="231"/>
      <c r="R90" s="91">
        <f t="shared" si="26"/>
        <v>40300</v>
      </c>
      <c r="S90" s="231"/>
      <c r="T90" s="91">
        <f t="shared" si="27"/>
        <v>40300</v>
      </c>
    </row>
    <row r="91" spans="1:20" ht="21.75" customHeight="1">
      <c r="A91" s="861"/>
      <c r="B91" s="828"/>
      <c r="C91" s="615">
        <v>6060</v>
      </c>
      <c r="D91" s="616"/>
      <c r="E91" s="170" t="s">
        <v>170</v>
      </c>
      <c r="F91" s="91">
        <v>70135</v>
      </c>
      <c r="G91" s="231"/>
      <c r="H91" s="91">
        <f t="shared" si="21"/>
        <v>70135</v>
      </c>
      <c r="I91" s="231"/>
      <c r="J91" s="91">
        <f t="shared" si="22"/>
        <v>70135</v>
      </c>
      <c r="K91" s="231"/>
      <c r="L91" s="91">
        <f t="shared" si="23"/>
        <v>70135</v>
      </c>
      <c r="M91" s="231"/>
      <c r="N91" s="91">
        <f t="shared" si="24"/>
        <v>70135</v>
      </c>
      <c r="O91" s="231"/>
      <c r="P91" s="91">
        <f t="shared" si="25"/>
        <v>70135</v>
      </c>
      <c r="Q91" s="231"/>
      <c r="R91" s="91">
        <f t="shared" si="26"/>
        <v>70135</v>
      </c>
      <c r="S91" s="231"/>
      <c r="T91" s="91">
        <f t="shared" si="27"/>
        <v>70135</v>
      </c>
    </row>
    <row r="92" spans="1:20" ht="21.75" customHeight="1">
      <c r="A92" s="861"/>
      <c r="B92" s="127">
        <v>75045</v>
      </c>
      <c r="C92" s="203" t="s">
        <v>63</v>
      </c>
      <c r="D92" s="204"/>
      <c r="E92" s="205"/>
      <c r="F92" s="88">
        <f>F93+F94+F95</f>
        <v>13000</v>
      </c>
      <c r="G92" s="229"/>
      <c r="H92" s="88">
        <f>H93+H94+H95</f>
        <v>13000</v>
      </c>
      <c r="I92" s="229"/>
      <c r="J92" s="88">
        <f>J93+J94+J95</f>
        <v>13000</v>
      </c>
      <c r="K92" s="229"/>
      <c r="L92" s="88">
        <f>L93+L94+L95</f>
        <v>13000</v>
      </c>
      <c r="M92" s="229"/>
      <c r="N92" s="88">
        <f>N93+N94+N95</f>
        <v>13000</v>
      </c>
      <c r="O92" s="229"/>
      <c r="P92" s="88">
        <f>P93+P94+P95</f>
        <v>13000</v>
      </c>
      <c r="Q92" s="229"/>
      <c r="R92" s="88">
        <f>R93+R94+R95</f>
        <v>13000</v>
      </c>
      <c r="S92" s="229"/>
      <c r="T92" s="88">
        <f>T93+T94+T95</f>
        <v>13000</v>
      </c>
    </row>
    <row r="93" spans="1:20" ht="21.75" customHeight="1">
      <c r="A93" s="861"/>
      <c r="B93" s="653"/>
      <c r="C93" s="659">
        <v>4170</v>
      </c>
      <c r="D93" s="660"/>
      <c r="E93" s="165" t="s">
        <v>131</v>
      </c>
      <c r="F93" s="234">
        <v>5957</v>
      </c>
      <c r="G93" s="229"/>
      <c r="H93" s="93">
        <f>SUM(F93:G93)</f>
        <v>5957</v>
      </c>
      <c r="I93" s="229"/>
      <c r="J93" s="93">
        <f>SUM(H93:I93)</f>
        <v>5957</v>
      </c>
      <c r="K93" s="229"/>
      <c r="L93" s="93">
        <f>SUM(J93:K93)</f>
        <v>5957</v>
      </c>
      <c r="M93" s="229"/>
      <c r="N93" s="93">
        <f>SUM(L93:M93)</f>
        <v>5957</v>
      </c>
      <c r="O93" s="229"/>
      <c r="P93" s="93">
        <f>SUM(N93:O93)</f>
        <v>5957</v>
      </c>
      <c r="Q93" s="229"/>
      <c r="R93" s="93">
        <f>SUM(P93:Q93)</f>
        <v>5957</v>
      </c>
      <c r="S93" s="229"/>
      <c r="T93" s="93">
        <f>SUM(R93:S93)</f>
        <v>5957</v>
      </c>
    </row>
    <row r="94" spans="1:20" ht="21.75" customHeight="1">
      <c r="A94" s="861"/>
      <c r="B94" s="901"/>
      <c r="C94" s="661">
        <v>4210</v>
      </c>
      <c r="D94" s="630"/>
      <c r="E94" s="120" t="s">
        <v>119</v>
      </c>
      <c r="F94" s="235">
        <v>4166</v>
      </c>
      <c r="G94" s="229"/>
      <c r="H94" s="90">
        <f>SUM(F94:G94)</f>
        <v>4166</v>
      </c>
      <c r="I94" s="229"/>
      <c r="J94" s="90">
        <f>SUM(H94:I94)</f>
        <v>4166</v>
      </c>
      <c r="K94" s="229"/>
      <c r="L94" s="90">
        <f>SUM(J94:K94)</f>
        <v>4166</v>
      </c>
      <c r="M94" s="229"/>
      <c r="N94" s="90">
        <f>SUM(L94:M94)</f>
        <v>4166</v>
      </c>
      <c r="O94" s="229"/>
      <c r="P94" s="90">
        <f>SUM(N94:O94)</f>
        <v>4166</v>
      </c>
      <c r="Q94" s="229"/>
      <c r="R94" s="90">
        <f>SUM(P94:Q94)</f>
        <v>4166</v>
      </c>
      <c r="S94" s="229"/>
      <c r="T94" s="90">
        <f>SUM(R94:S94)</f>
        <v>4166</v>
      </c>
    </row>
    <row r="95" spans="1:20" ht="21.75" customHeight="1">
      <c r="A95" s="861"/>
      <c r="B95" s="902"/>
      <c r="C95" s="635">
        <v>4300</v>
      </c>
      <c r="D95" s="630"/>
      <c r="E95" s="120" t="s">
        <v>117</v>
      </c>
      <c r="F95" s="89">
        <v>2877</v>
      </c>
      <c r="G95" s="229"/>
      <c r="H95" s="90">
        <f>SUM(F95:G95)</f>
        <v>2877</v>
      </c>
      <c r="I95" s="229"/>
      <c r="J95" s="90">
        <f>SUM(H95:I95)</f>
        <v>2877</v>
      </c>
      <c r="K95" s="229"/>
      <c r="L95" s="90">
        <f>SUM(J95:K95)</f>
        <v>2877</v>
      </c>
      <c r="M95" s="229"/>
      <c r="N95" s="90">
        <f>SUM(L95:M95)</f>
        <v>2877</v>
      </c>
      <c r="O95" s="229"/>
      <c r="P95" s="90">
        <f>SUM(N95:O95)</f>
        <v>2877</v>
      </c>
      <c r="Q95" s="229"/>
      <c r="R95" s="90">
        <f>SUM(P95:Q95)</f>
        <v>2877</v>
      </c>
      <c r="S95" s="229"/>
      <c r="T95" s="90">
        <f>SUM(R95:S95)</f>
        <v>2877</v>
      </c>
    </row>
    <row r="96" spans="1:20" ht="21.75" customHeight="1">
      <c r="A96" s="861"/>
      <c r="B96" s="127">
        <v>75075</v>
      </c>
      <c r="C96" s="206" t="s">
        <v>64</v>
      </c>
      <c r="D96" s="207"/>
      <c r="E96" s="205"/>
      <c r="F96" s="88">
        <f>F97+F98+F99+F100+F101</f>
        <v>23640</v>
      </c>
      <c r="G96" s="229"/>
      <c r="H96" s="88">
        <f>H97+H98+H99+H100+H101</f>
        <v>23640</v>
      </c>
      <c r="I96" s="229"/>
      <c r="J96" s="88">
        <f>J97+J98+J99+J100+J101</f>
        <v>23640</v>
      </c>
      <c r="K96" s="229"/>
      <c r="L96" s="88">
        <f>L97+L98+L99+L100+L101</f>
        <v>23640</v>
      </c>
      <c r="M96" s="229"/>
      <c r="N96" s="88">
        <f>N97+N98+N99+N100+N101</f>
        <v>23640</v>
      </c>
      <c r="O96" s="229"/>
      <c r="P96" s="88">
        <f>P97+P98+P99+P100+P101</f>
        <v>23640</v>
      </c>
      <c r="Q96" s="229"/>
      <c r="R96" s="88">
        <f>R97+R98+R99+R100+R101</f>
        <v>23640</v>
      </c>
      <c r="S96" s="229"/>
      <c r="T96" s="88">
        <f>T97+T98+T99+T100+T101</f>
        <v>23640</v>
      </c>
    </row>
    <row r="97" spans="1:20" ht="21.75" customHeight="1">
      <c r="A97" s="861"/>
      <c r="B97" s="650"/>
      <c r="C97" s="726">
        <v>2310</v>
      </c>
      <c r="D97" s="863"/>
      <c r="E97" s="185" t="s">
        <v>144</v>
      </c>
      <c r="F97" s="182">
        <v>2500</v>
      </c>
      <c r="G97" s="229"/>
      <c r="H97" s="182">
        <f>SUM(F97:G97)</f>
        <v>2500</v>
      </c>
      <c r="I97" s="229"/>
      <c r="J97" s="182">
        <f>SUM(H97:I97)</f>
        <v>2500</v>
      </c>
      <c r="K97" s="229"/>
      <c r="L97" s="182">
        <f>SUM(J97:K97)</f>
        <v>2500</v>
      </c>
      <c r="M97" s="229"/>
      <c r="N97" s="182">
        <f>SUM(L97:M97)</f>
        <v>2500</v>
      </c>
      <c r="O97" s="229"/>
      <c r="P97" s="182">
        <f>SUM(N97:O97)</f>
        <v>2500</v>
      </c>
      <c r="Q97" s="229"/>
      <c r="R97" s="182">
        <f>SUM(P97:Q97)</f>
        <v>2500</v>
      </c>
      <c r="S97" s="229"/>
      <c r="T97" s="182">
        <f>SUM(R97:S97)</f>
        <v>2500</v>
      </c>
    </row>
    <row r="98" spans="1:20" ht="21.75" customHeight="1">
      <c r="A98" s="861"/>
      <c r="B98" s="781"/>
      <c r="C98" s="726">
        <v>2330</v>
      </c>
      <c r="D98" s="863"/>
      <c r="E98" s="186" t="s">
        <v>181</v>
      </c>
      <c r="F98" s="182">
        <v>3000</v>
      </c>
      <c r="G98" s="229"/>
      <c r="H98" s="182">
        <f>SUM(F98:G98)</f>
        <v>3000</v>
      </c>
      <c r="I98" s="229"/>
      <c r="J98" s="182">
        <f>SUM(H98:I98)</f>
        <v>3000</v>
      </c>
      <c r="K98" s="229"/>
      <c r="L98" s="182">
        <f>SUM(J98:K98)</f>
        <v>3000</v>
      </c>
      <c r="M98" s="229"/>
      <c r="N98" s="182">
        <f>SUM(L98:M98)</f>
        <v>3000</v>
      </c>
      <c r="O98" s="229"/>
      <c r="P98" s="182">
        <f>SUM(N98:O98)</f>
        <v>3000</v>
      </c>
      <c r="Q98" s="229"/>
      <c r="R98" s="182">
        <f>SUM(P98:Q98)</f>
        <v>3000</v>
      </c>
      <c r="S98" s="229"/>
      <c r="T98" s="182">
        <f>SUM(R98:S98)</f>
        <v>3000</v>
      </c>
    </row>
    <row r="99" spans="1:20" ht="21.75" customHeight="1">
      <c r="A99" s="861"/>
      <c r="B99" s="781"/>
      <c r="C99" s="657">
        <v>4170</v>
      </c>
      <c r="D99" s="864"/>
      <c r="E99" s="165" t="s">
        <v>131</v>
      </c>
      <c r="F99" s="93">
        <v>1000</v>
      </c>
      <c r="G99" s="231"/>
      <c r="H99" s="93">
        <f>SUM(F99:G99)</f>
        <v>1000</v>
      </c>
      <c r="I99" s="231"/>
      <c r="J99" s="93">
        <f>SUM(H99:I99)</f>
        <v>1000</v>
      </c>
      <c r="K99" s="231"/>
      <c r="L99" s="93">
        <f>SUM(J99:K99)</f>
        <v>1000</v>
      </c>
      <c r="M99" s="231"/>
      <c r="N99" s="93">
        <f>SUM(L99:M99)</f>
        <v>1000</v>
      </c>
      <c r="O99" s="231"/>
      <c r="P99" s="93">
        <f>SUM(N99:O99)</f>
        <v>1000</v>
      </c>
      <c r="Q99" s="231"/>
      <c r="R99" s="93">
        <f>SUM(P99:Q99)</f>
        <v>1000</v>
      </c>
      <c r="S99" s="231"/>
      <c r="T99" s="93">
        <f>SUM(R99:S99)</f>
        <v>1000</v>
      </c>
    </row>
    <row r="100" spans="1:20" ht="21.75" customHeight="1">
      <c r="A100" s="861"/>
      <c r="B100" s="781"/>
      <c r="C100" s="642">
        <v>4210</v>
      </c>
      <c r="D100" s="631"/>
      <c r="E100" s="166" t="s">
        <v>119</v>
      </c>
      <c r="F100" s="89">
        <v>4400</v>
      </c>
      <c r="G100" s="229"/>
      <c r="H100" s="90">
        <f>SUM(F100:G100)</f>
        <v>4400</v>
      </c>
      <c r="I100" s="229"/>
      <c r="J100" s="90">
        <f>SUM(H100:I100)</f>
        <v>4400</v>
      </c>
      <c r="K100" s="229"/>
      <c r="L100" s="90">
        <f>SUM(J100:K100)</f>
        <v>4400</v>
      </c>
      <c r="M100" s="229"/>
      <c r="N100" s="90">
        <f>SUM(L100:M100)</f>
        <v>4400</v>
      </c>
      <c r="O100" s="229"/>
      <c r="P100" s="90">
        <f>SUM(N100:O100)</f>
        <v>4400</v>
      </c>
      <c r="Q100" s="229"/>
      <c r="R100" s="90">
        <f>SUM(P100:Q100)</f>
        <v>4400</v>
      </c>
      <c r="S100" s="229"/>
      <c r="T100" s="90">
        <f>SUM(R100:S100)</f>
        <v>4400</v>
      </c>
    </row>
    <row r="101" spans="1:20" ht="21.75" customHeight="1">
      <c r="A101" s="862"/>
      <c r="B101" s="782"/>
      <c r="C101" s="642">
        <v>4300</v>
      </c>
      <c r="D101" s="631"/>
      <c r="E101" s="168" t="s">
        <v>117</v>
      </c>
      <c r="F101" s="89">
        <v>12740</v>
      </c>
      <c r="G101" s="229"/>
      <c r="H101" s="90">
        <f>SUM(F101:G101)</f>
        <v>12740</v>
      </c>
      <c r="I101" s="229"/>
      <c r="J101" s="90">
        <f>SUM(H101:I101)</f>
        <v>12740</v>
      </c>
      <c r="K101" s="229"/>
      <c r="L101" s="90">
        <f>SUM(J101:K101)</f>
        <v>12740</v>
      </c>
      <c r="M101" s="229"/>
      <c r="N101" s="90">
        <f>SUM(L101:M101)</f>
        <v>12740</v>
      </c>
      <c r="O101" s="229"/>
      <c r="P101" s="90">
        <f>SUM(N101:O101)</f>
        <v>12740</v>
      </c>
      <c r="Q101" s="229"/>
      <c r="R101" s="90">
        <f>SUM(P101:Q101)</f>
        <v>12740</v>
      </c>
      <c r="S101" s="229"/>
      <c r="T101" s="90">
        <f>SUM(R101:S101)</f>
        <v>12740</v>
      </c>
    </row>
    <row r="102" spans="1:20" ht="21.75" customHeight="1">
      <c r="A102" s="133">
        <v>754</v>
      </c>
      <c r="B102" s="730" t="s">
        <v>67</v>
      </c>
      <c r="C102" s="818"/>
      <c r="D102" s="818"/>
      <c r="E102" s="819"/>
      <c r="F102" s="85">
        <f>SUM(F103,F105,F132)</f>
        <v>17794</v>
      </c>
      <c r="G102" s="229"/>
      <c r="H102" s="85">
        <f>H103+H105+H132</f>
        <v>17794</v>
      </c>
      <c r="I102" s="229"/>
      <c r="J102" s="85">
        <f>J103+J105+J132</f>
        <v>17794</v>
      </c>
      <c r="K102" s="229"/>
      <c r="L102" s="85">
        <f>L103+L105+L132</f>
        <v>17794</v>
      </c>
      <c r="M102" s="229"/>
      <c r="N102" s="85">
        <f>N103+N105+N132</f>
        <v>17794</v>
      </c>
      <c r="O102" s="229"/>
      <c r="P102" s="85">
        <f>P103+P105+P132</f>
        <v>17794</v>
      </c>
      <c r="Q102" s="229"/>
      <c r="R102" s="85">
        <f>R103+R105+R132</f>
        <v>17794</v>
      </c>
      <c r="S102" s="229"/>
      <c r="T102" s="85">
        <f>T103+T105+T132</f>
        <v>17794</v>
      </c>
    </row>
    <row r="103" spans="1:20" ht="21.75" customHeight="1">
      <c r="A103" s="673"/>
      <c r="B103" s="149">
        <v>75405</v>
      </c>
      <c r="C103" s="683" t="s">
        <v>182</v>
      </c>
      <c r="D103" s="887"/>
      <c r="E103" s="888"/>
      <c r="F103" s="88">
        <f>SUM(F104)</f>
        <v>5676</v>
      </c>
      <c r="G103" s="229"/>
      <c r="H103" s="88">
        <f>H104</f>
        <v>5676</v>
      </c>
      <c r="I103" s="229"/>
      <c r="J103" s="88">
        <f>J104</f>
        <v>5676</v>
      </c>
      <c r="K103" s="229"/>
      <c r="L103" s="88">
        <f>L104</f>
        <v>5676</v>
      </c>
      <c r="M103" s="229"/>
      <c r="N103" s="88">
        <f>N104</f>
        <v>5676</v>
      </c>
      <c r="O103" s="229"/>
      <c r="P103" s="88">
        <f>P104</f>
        <v>5676</v>
      </c>
      <c r="Q103" s="229"/>
      <c r="R103" s="88">
        <f>R104</f>
        <v>5676</v>
      </c>
      <c r="S103" s="229"/>
      <c r="T103" s="88">
        <f>T104</f>
        <v>5676</v>
      </c>
    </row>
    <row r="104" spans="1:20" ht="21.75" customHeight="1">
      <c r="A104" s="674"/>
      <c r="B104" s="150"/>
      <c r="C104" s="633">
        <v>3000</v>
      </c>
      <c r="D104" s="757"/>
      <c r="E104" s="184" t="s">
        <v>183</v>
      </c>
      <c r="F104" s="182">
        <v>5676</v>
      </c>
      <c r="G104" s="229"/>
      <c r="H104" s="182">
        <v>5676</v>
      </c>
      <c r="I104" s="229"/>
      <c r="J104" s="182">
        <v>5676</v>
      </c>
      <c r="K104" s="229"/>
      <c r="L104" s="182">
        <v>5676</v>
      </c>
      <c r="M104" s="229"/>
      <c r="N104" s="182">
        <v>5676</v>
      </c>
      <c r="O104" s="229"/>
      <c r="P104" s="182">
        <v>5676</v>
      </c>
      <c r="Q104" s="229"/>
      <c r="R104" s="182">
        <v>5676</v>
      </c>
      <c r="S104" s="229"/>
      <c r="T104" s="182">
        <v>5676</v>
      </c>
    </row>
    <row r="105" spans="1:20" ht="21.75" customHeight="1">
      <c r="A105" s="674"/>
      <c r="B105" s="127">
        <v>75411</v>
      </c>
      <c r="C105" s="727" t="s">
        <v>68</v>
      </c>
      <c r="D105" s="812"/>
      <c r="E105" s="813"/>
      <c r="F105" s="88">
        <f>SUM(F106:F131)</f>
        <v>0</v>
      </c>
      <c r="G105" s="229"/>
      <c r="H105" s="88">
        <f>H106+H107+H108+H109+H110+H111+H112+H113+H114+H115+H116+H117+H118+H119+H120+H121+H122+H123+H124+H125+H126+H127+H128+H129+H130+H131</f>
        <v>0</v>
      </c>
      <c r="I105" s="229"/>
      <c r="J105" s="88">
        <f>J106+J107+J108+J109+J110+J111+J112+J113+J114+J115+J116+J117+J118+J119+J120+J121+J122+J123+J124+J125+J126+J127+J128+J129+J130+J131</f>
        <v>0</v>
      </c>
      <c r="K105" s="229"/>
      <c r="L105" s="88">
        <f>L106+L107+L108+L109+L110+L111+L112+L113+L114+L115+L116+L117+L118+L119+L120+L121+L122+L123+L124+L125+L126+L127+L128+L129+L130+L131</f>
        <v>0</v>
      </c>
      <c r="M105" s="229"/>
      <c r="N105" s="88">
        <f>N106+N107+N108+N109+N110+N111+N112+N113+N114+N115+N116+N117+N118+N119+N120+N121+N122+N123+N124+N125+N126+N127+N128+N129+N130+N131</f>
        <v>0</v>
      </c>
      <c r="O105" s="229"/>
      <c r="P105" s="88">
        <f>P106+P107+P108+P109+P110+P111+P112+P113+P114+P115+P116+P117+P118+P119+P120+P121+P122+P123+P124+P125+P126+P127+P128+P129+P130+P131</f>
        <v>0</v>
      </c>
      <c r="Q105" s="229"/>
      <c r="R105" s="88">
        <f>R106+R107+R108+R109+R110+R111+R112+R113+R114+R115+R116+R117+R118+R119+R120+R121+R122+R123+R124+R125+R126+R127+R128+R129+R130+R131</f>
        <v>0</v>
      </c>
      <c r="S105" s="229"/>
      <c r="T105" s="88">
        <f>T106+T107+T108+T109+T110+T111+T112+T113+T114+T115+T116+T117+T118+T119+T120+T121+T122+T123+T124+T125+T126+T127+T128+T129+T130+T131</f>
        <v>0</v>
      </c>
    </row>
    <row r="106" spans="1:20" ht="21.75" customHeight="1">
      <c r="A106" s="674"/>
      <c r="B106" s="731"/>
      <c r="C106" s="732">
        <v>3070</v>
      </c>
      <c r="D106" s="816"/>
      <c r="E106" s="183" t="s">
        <v>184</v>
      </c>
      <c r="F106" s="94"/>
      <c r="G106" s="229"/>
      <c r="H106" s="94">
        <f aca="true" t="shared" si="28" ref="H106:H131">SUM(F106:G106)</f>
        <v>0</v>
      </c>
      <c r="I106" s="229"/>
      <c r="J106" s="94">
        <f aca="true" t="shared" si="29" ref="J106:J131">SUM(H106:I106)</f>
        <v>0</v>
      </c>
      <c r="K106" s="229"/>
      <c r="L106" s="94">
        <f aca="true" t="shared" si="30" ref="L106:L131">SUM(J106:K106)</f>
        <v>0</v>
      </c>
      <c r="M106" s="229"/>
      <c r="N106" s="94">
        <f aca="true" t="shared" si="31" ref="N106:N131">SUM(L106:M106)</f>
        <v>0</v>
      </c>
      <c r="O106" s="229"/>
      <c r="P106" s="94">
        <f aca="true" t="shared" si="32" ref="P106:P131">SUM(N106:O106)</f>
        <v>0</v>
      </c>
      <c r="Q106" s="229"/>
      <c r="R106" s="94">
        <f aca="true" t="shared" si="33" ref="R106:R131">SUM(P106:Q106)</f>
        <v>0</v>
      </c>
      <c r="S106" s="229"/>
      <c r="T106" s="94">
        <f aca="true" t="shared" si="34" ref="T106:T131">SUM(R106:S106)</f>
        <v>0</v>
      </c>
    </row>
    <row r="107" spans="1:20" ht="21.75" customHeight="1">
      <c r="A107" s="674"/>
      <c r="B107" s="814"/>
      <c r="C107" s="733">
        <v>4010</v>
      </c>
      <c r="D107" s="817"/>
      <c r="E107" s="121" t="s">
        <v>126</v>
      </c>
      <c r="F107" s="93"/>
      <c r="G107" s="231"/>
      <c r="H107" s="93">
        <f t="shared" si="28"/>
        <v>0</v>
      </c>
      <c r="I107" s="231"/>
      <c r="J107" s="93">
        <f t="shared" si="29"/>
        <v>0</v>
      </c>
      <c r="K107" s="231"/>
      <c r="L107" s="93">
        <f t="shared" si="30"/>
        <v>0</v>
      </c>
      <c r="M107" s="231"/>
      <c r="N107" s="93">
        <f t="shared" si="31"/>
        <v>0</v>
      </c>
      <c r="O107" s="231"/>
      <c r="P107" s="93">
        <f t="shared" si="32"/>
        <v>0</v>
      </c>
      <c r="Q107" s="231"/>
      <c r="R107" s="93">
        <f t="shared" si="33"/>
        <v>0</v>
      </c>
      <c r="S107" s="231"/>
      <c r="T107" s="93">
        <f t="shared" si="34"/>
        <v>0</v>
      </c>
    </row>
    <row r="108" spans="1:20" ht="21.75" customHeight="1">
      <c r="A108" s="674"/>
      <c r="B108" s="814"/>
      <c r="C108" s="695">
        <v>4020</v>
      </c>
      <c r="D108" s="811"/>
      <c r="E108" s="121" t="s">
        <v>172</v>
      </c>
      <c r="F108" s="93"/>
      <c r="G108" s="231"/>
      <c r="H108" s="93">
        <f t="shared" si="28"/>
        <v>0</v>
      </c>
      <c r="I108" s="231"/>
      <c r="J108" s="93">
        <f t="shared" si="29"/>
        <v>0</v>
      </c>
      <c r="K108" s="231"/>
      <c r="L108" s="93">
        <f t="shared" si="30"/>
        <v>0</v>
      </c>
      <c r="M108" s="231"/>
      <c r="N108" s="93">
        <f t="shared" si="31"/>
        <v>0</v>
      </c>
      <c r="O108" s="231"/>
      <c r="P108" s="93">
        <f t="shared" si="32"/>
        <v>0</v>
      </c>
      <c r="Q108" s="231"/>
      <c r="R108" s="93">
        <f t="shared" si="33"/>
        <v>0</v>
      </c>
      <c r="S108" s="231"/>
      <c r="T108" s="93">
        <f t="shared" si="34"/>
        <v>0</v>
      </c>
    </row>
    <row r="109" spans="1:20" ht="21.75" customHeight="1">
      <c r="A109" s="674"/>
      <c r="B109" s="814"/>
      <c r="C109" s="695">
        <v>4040</v>
      </c>
      <c r="D109" s="811"/>
      <c r="E109" s="121" t="s">
        <v>169</v>
      </c>
      <c r="F109" s="93"/>
      <c r="G109" s="231"/>
      <c r="H109" s="93">
        <f t="shared" si="28"/>
        <v>0</v>
      </c>
      <c r="I109" s="231"/>
      <c r="J109" s="93">
        <f t="shared" si="29"/>
        <v>0</v>
      </c>
      <c r="K109" s="231"/>
      <c r="L109" s="93">
        <f t="shared" si="30"/>
        <v>0</v>
      </c>
      <c r="M109" s="231"/>
      <c r="N109" s="93">
        <f t="shared" si="31"/>
        <v>0</v>
      </c>
      <c r="O109" s="231"/>
      <c r="P109" s="93">
        <f t="shared" si="32"/>
        <v>0</v>
      </c>
      <c r="Q109" s="231"/>
      <c r="R109" s="93">
        <f t="shared" si="33"/>
        <v>0</v>
      </c>
      <c r="S109" s="231"/>
      <c r="T109" s="93">
        <f t="shared" si="34"/>
        <v>0</v>
      </c>
    </row>
    <row r="110" spans="1:20" ht="21.75" customHeight="1">
      <c r="A110" s="674"/>
      <c r="B110" s="814"/>
      <c r="C110" s="695">
        <v>4050</v>
      </c>
      <c r="D110" s="811"/>
      <c r="E110" s="121" t="s">
        <v>186</v>
      </c>
      <c r="F110" s="93"/>
      <c r="G110" s="229"/>
      <c r="H110" s="217">
        <f t="shared" si="28"/>
        <v>0</v>
      </c>
      <c r="I110" s="229"/>
      <c r="J110" s="217">
        <f t="shared" si="29"/>
        <v>0</v>
      </c>
      <c r="K110" s="229"/>
      <c r="L110" s="217">
        <f t="shared" si="30"/>
        <v>0</v>
      </c>
      <c r="M110" s="229"/>
      <c r="N110" s="217">
        <f t="shared" si="31"/>
        <v>0</v>
      </c>
      <c r="O110" s="229"/>
      <c r="P110" s="217">
        <f t="shared" si="32"/>
        <v>0</v>
      </c>
      <c r="Q110" s="229"/>
      <c r="R110" s="217">
        <f t="shared" si="33"/>
        <v>0</v>
      </c>
      <c r="S110" s="229"/>
      <c r="T110" s="217">
        <f t="shared" si="34"/>
        <v>0</v>
      </c>
    </row>
    <row r="111" spans="1:20" ht="21.75" customHeight="1">
      <c r="A111" s="674"/>
      <c r="B111" s="814"/>
      <c r="C111" s="695">
        <v>4060</v>
      </c>
      <c r="D111" s="811"/>
      <c r="E111" s="121" t="s">
        <v>187</v>
      </c>
      <c r="F111" s="93"/>
      <c r="G111" s="229"/>
      <c r="H111" s="217">
        <f t="shared" si="28"/>
        <v>0</v>
      </c>
      <c r="I111" s="229"/>
      <c r="J111" s="217">
        <f t="shared" si="29"/>
        <v>0</v>
      </c>
      <c r="K111" s="229"/>
      <c r="L111" s="217">
        <f t="shared" si="30"/>
        <v>0</v>
      </c>
      <c r="M111" s="229"/>
      <c r="N111" s="217">
        <f t="shared" si="31"/>
        <v>0</v>
      </c>
      <c r="O111" s="229"/>
      <c r="P111" s="217">
        <f t="shared" si="32"/>
        <v>0</v>
      </c>
      <c r="Q111" s="229"/>
      <c r="R111" s="217">
        <f t="shared" si="33"/>
        <v>0</v>
      </c>
      <c r="S111" s="229"/>
      <c r="T111" s="217">
        <f t="shared" si="34"/>
        <v>0</v>
      </c>
    </row>
    <row r="112" spans="1:20" ht="21.75" customHeight="1">
      <c r="A112" s="674"/>
      <c r="B112" s="814"/>
      <c r="C112" s="695">
        <v>4070</v>
      </c>
      <c r="D112" s="811"/>
      <c r="E112" s="121" t="s">
        <v>188</v>
      </c>
      <c r="F112" s="93"/>
      <c r="G112" s="229"/>
      <c r="H112" s="217">
        <f t="shared" si="28"/>
        <v>0</v>
      </c>
      <c r="I112" s="229"/>
      <c r="J112" s="217">
        <f t="shared" si="29"/>
        <v>0</v>
      </c>
      <c r="K112" s="229"/>
      <c r="L112" s="217">
        <f t="shared" si="30"/>
        <v>0</v>
      </c>
      <c r="M112" s="229"/>
      <c r="N112" s="217">
        <f t="shared" si="31"/>
        <v>0</v>
      </c>
      <c r="O112" s="229"/>
      <c r="P112" s="217">
        <f t="shared" si="32"/>
        <v>0</v>
      </c>
      <c r="Q112" s="229"/>
      <c r="R112" s="217">
        <f t="shared" si="33"/>
        <v>0</v>
      </c>
      <c r="S112" s="229"/>
      <c r="T112" s="217">
        <f t="shared" si="34"/>
        <v>0</v>
      </c>
    </row>
    <row r="113" spans="1:20" ht="21.75" customHeight="1">
      <c r="A113" s="674"/>
      <c r="B113" s="814"/>
      <c r="C113" s="695">
        <v>4080</v>
      </c>
      <c r="D113" s="811"/>
      <c r="E113" s="121" t="s">
        <v>189</v>
      </c>
      <c r="F113" s="93"/>
      <c r="G113" s="231"/>
      <c r="H113" s="93">
        <f t="shared" si="28"/>
        <v>0</v>
      </c>
      <c r="I113" s="231"/>
      <c r="J113" s="93">
        <f t="shared" si="29"/>
        <v>0</v>
      </c>
      <c r="K113" s="231"/>
      <c r="L113" s="93">
        <f t="shared" si="30"/>
        <v>0</v>
      </c>
      <c r="M113" s="231"/>
      <c r="N113" s="93">
        <f t="shared" si="31"/>
        <v>0</v>
      </c>
      <c r="O113" s="231"/>
      <c r="P113" s="93">
        <f t="shared" si="32"/>
        <v>0</v>
      </c>
      <c r="Q113" s="231"/>
      <c r="R113" s="93">
        <f t="shared" si="33"/>
        <v>0</v>
      </c>
      <c r="S113" s="231"/>
      <c r="T113" s="93">
        <f t="shared" si="34"/>
        <v>0</v>
      </c>
    </row>
    <row r="114" spans="1:20" ht="21.75" customHeight="1">
      <c r="A114" s="674"/>
      <c r="B114" s="814"/>
      <c r="C114" s="695">
        <v>4110</v>
      </c>
      <c r="D114" s="811"/>
      <c r="E114" s="121" t="s">
        <v>127</v>
      </c>
      <c r="F114" s="93"/>
      <c r="G114" s="231"/>
      <c r="H114" s="93">
        <f t="shared" si="28"/>
        <v>0</v>
      </c>
      <c r="I114" s="231"/>
      <c r="J114" s="93">
        <f t="shared" si="29"/>
        <v>0</v>
      </c>
      <c r="K114" s="231"/>
      <c r="L114" s="93">
        <f t="shared" si="30"/>
        <v>0</v>
      </c>
      <c r="M114" s="231"/>
      <c r="N114" s="93">
        <f t="shared" si="31"/>
        <v>0</v>
      </c>
      <c r="O114" s="231"/>
      <c r="P114" s="93">
        <f t="shared" si="32"/>
        <v>0</v>
      </c>
      <c r="Q114" s="231"/>
      <c r="R114" s="93">
        <f t="shared" si="33"/>
        <v>0</v>
      </c>
      <c r="S114" s="231"/>
      <c r="T114" s="93">
        <f t="shared" si="34"/>
        <v>0</v>
      </c>
    </row>
    <row r="115" spans="1:20" ht="21.75" customHeight="1">
      <c r="A115" s="674"/>
      <c r="B115" s="814"/>
      <c r="C115" s="695">
        <v>4120</v>
      </c>
      <c r="D115" s="811"/>
      <c r="E115" s="121" t="s">
        <v>128</v>
      </c>
      <c r="F115" s="93"/>
      <c r="G115" s="231"/>
      <c r="H115" s="93">
        <f t="shared" si="28"/>
        <v>0</v>
      </c>
      <c r="I115" s="231"/>
      <c r="J115" s="93">
        <f t="shared" si="29"/>
        <v>0</v>
      </c>
      <c r="K115" s="231"/>
      <c r="L115" s="93">
        <f t="shared" si="30"/>
        <v>0</v>
      </c>
      <c r="M115" s="231"/>
      <c r="N115" s="93">
        <f t="shared" si="31"/>
        <v>0</v>
      </c>
      <c r="O115" s="231"/>
      <c r="P115" s="93">
        <f t="shared" si="32"/>
        <v>0</v>
      </c>
      <c r="Q115" s="231"/>
      <c r="R115" s="93">
        <f t="shared" si="33"/>
        <v>0</v>
      </c>
      <c r="S115" s="231"/>
      <c r="T115" s="93">
        <f t="shared" si="34"/>
        <v>0</v>
      </c>
    </row>
    <row r="116" spans="1:20" ht="21.75" customHeight="1">
      <c r="A116" s="674"/>
      <c r="B116" s="814"/>
      <c r="C116" s="656">
        <v>4170</v>
      </c>
      <c r="D116" s="660"/>
      <c r="E116" s="121" t="s">
        <v>131</v>
      </c>
      <c r="F116" s="93"/>
      <c r="G116" s="231"/>
      <c r="H116" s="93">
        <f t="shared" si="28"/>
        <v>0</v>
      </c>
      <c r="I116" s="231"/>
      <c r="J116" s="93">
        <f t="shared" si="29"/>
        <v>0</v>
      </c>
      <c r="K116" s="231"/>
      <c r="L116" s="93">
        <f t="shared" si="30"/>
        <v>0</v>
      </c>
      <c r="M116" s="231"/>
      <c r="N116" s="93">
        <f t="shared" si="31"/>
        <v>0</v>
      </c>
      <c r="O116" s="231"/>
      <c r="P116" s="93">
        <f t="shared" si="32"/>
        <v>0</v>
      </c>
      <c r="Q116" s="231"/>
      <c r="R116" s="93">
        <f t="shared" si="33"/>
        <v>0</v>
      </c>
      <c r="S116" s="231"/>
      <c r="T116" s="93">
        <f t="shared" si="34"/>
        <v>0</v>
      </c>
    </row>
    <row r="117" spans="1:20" ht="21.75" customHeight="1">
      <c r="A117" s="674"/>
      <c r="B117" s="814"/>
      <c r="C117" s="635">
        <v>4180</v>
      </c>
      <c r="D117" s="630"/>
      <c r="E117" s="122" t="s">
        <v>190</v>
      </c>
      <c r="F117" s="89"/>
      <c r="G117" s="229"/>
      <c r="H117" s="90">
        <f t="shared" si="28"/>
        <v>0</v>
      </c>
      <c r="I117" s="229"/>
      <c r="J117" s="90">
        <f t="shared" si="29"/>
        <v>0</v>
      </c>
      <c r="K117" s="229"/>
      <c r="L117" s="90">
        <f t="shared" si="30"/>
        <v>0</v>
      </c>
      <c r="M117" s="229"/>
      <c r="N117" s="90">
        <f t="shared" si="31"/>
        <v>0</v>
      </c>
      <c r="O117" s="229"/>
      <c r="P117" s="90">
        <f t="shared" si="32"/>
        <v>0</v>
      </c>
      <c r="Q117" s="229"/>
      <c r="R117" s="90">
        <f t="shared" si="33"/>
        <v>0</v>
      </c>
      <c r="S117" s="229"/>
      <c r="T117" s="90">
        <f t="shared" si="34"/>
        <v>0</v>
      </c>
    </row>
    <row r="118" spans="1:20" ht="21.75" customHeight="1">
      <c r="A118" s="674"/>
      <c r="B118" s="814"/>
      <c r="C118" s="635">
        <v>4210</v>
      </c>
      <c r="D118" s="630"/>
      <c r="E118" s="122" t="s">
        <v>119</v>
      </c>
      <c r="F118" s="89"/>
      <c r="G118" s="229"/>
      <c r="H118" s="90">
        <f t="shared" si="28"/>
        <v>0</v>
      </c>
      <c r="I118" s="229"/>
      <c r="J118" s="90">
        <f t="shared" si="29"/>
        <v>0</v>
      </c>
      <c r="K118" s="229"/>
      <c r="L118" s="90">
        <f t="shared" si="30"/>
        <v>0</v>
      </c>
      <c r="M118" s="229"/>
      <c r="N118" s="90">
        <f t="shared" si="31"/>
        <v>0</v>
      </c>
      <c r="O118" s="229"/>
      <c r="P118" s="90">
        <f t="shared" si="32"/>
        <v>0</v>
      </c>
      <c r="Q118" s="229"/>
      <c r="R118" s="90">
        <f t="shared" si="33"/>
        <v>0</v>
      </c>
      <c r="S118" s="229"/>
      <c r="T118" s="90">
        <f t="shared" si="34"/>
        <v>0</v>
      </c>
    </row>
    <row r="119" spans="1:20" ht="21.75" customHeight="1">
      <c r="A119" s="674"/>
      <c r="B119" s="814"/>
      <c r="C119" s="635">
        <v>4250</v>
      </c>
      <c r="D119" s="630"/>
      <c r="E119" s="122" t="s">
        <v>191</v>
      </c>
      <c r="F119" s="89"/>
      <c r="G119" s="229"/>
      <c r="H119" s="90">
        <f t="shared" si="28"/>
        <v>0</v>
      </c>
      <c r="I119" s="229"/>
      <c r="J119" s="90">
        <f t="shared" si="29"/>
        <v>0</v>
      </c>
      <c r="K119" s="229"/>
      <c r="L119" s="90">
        <f t="shared" si="30"/>
        <v>0</v>
      </c>
      <c r="M119" s="229"/>
      <c r="N119" s="90">
        <f t="shared" si="31"/>
        <v>0</v>
      </c>
      <c r="O119" s="229"/>
      <c r="P119" s="90">
        <f t="shared" si="32"/>
        <v>0</v>
      </c>
      <c r="Q119" s="229"/>
      <c r="R119" s="90">
        <f t="shared" si="33"/>
        <v>0</v>
      </c>
      <c r="S119" s="229"/>
      <c r="T119" s="90">
        <f t="shared" si="34"/>
        <v>0</v>
      </c>
    </row>
    <row r="120" spans="1:20" ht="21.75" customHeight="1">
      <c r="A120" s="674"/>
      <c r="B120" s="814"/>
      <c r="C120" s="635">
        <v>4260</v>
      </c>
      <c r="D120" s="630"/>
      <c r="E120" s="122" t="s">
        <v>124</v>
      </c>
      <c r="F120" s="89"/>
      <c r="G120" s="229"/>
      <c r="H120" s="90">
        <f t="shared" si="28"/>
        <v>0</v>
      </c>
      <c r="I120" s="229"/>
      <c r="J120" s="90">
        <f t="shared" si="29"/>
        <v>0</v>
      </c>
      <c r="K120" s="229"/>
      <c r="L120" s="90">
        <f t="shared" si="30"/>
        <v>0</v>
      </c>
      <c r="M120" s="229"/>
      <c r="N120" s="90">
        <f t="shared" si="31"/>
        <v>0</v>
      </c>
      <c r="O120" s="229"/>
      <c r="P120" s="90">
        <f t="shared" si="32"/>
        <v>0</v>
      </c>
      <c r="Q120" s="229"/>
      <c r="R120" s="90">
        <f t="shared" si="33"/>
        <v>0</v>
      </c>
      <c r="S120" s="229"/>
      <c r="T120" s="90">
        <f t="shared" si="34"/>
        <v>0</v>
      </c>
    </row>
    <row r="121" spans="1:20" ht="21.75" customHeight="1">
      <c r="A121" s="674"/>
      <c r="B121" s="814"/>
      <c r="C121" s="635">
        <v>4270</v>
      </c>
      <c r="D121" s="630"/>
      <c r="E121" s="122" t="s">
        <v>120</v>
      </c>
      <c r="F121" s="89"/>
      <c r="G121" s="229"/>
      <c r="H121" s="90">
        <f t="shared" si="28"/>
        <v>0</v>
      </c>
      <c r="I121" s="229"/>
      <c r="J121" s="90">
        <f t="shared" si="29"/>
        <v>0</v>
      </c>
      <c r="K121" s="229"/>
      <c r="L121" s="90">
        <f t="shared" si="30"/>
        <v>0</v>
      </c>
      <c r="M121" s="229"/>
      <c r="N121" s="90">
        <f t="shared" si="31"/>
        <v>0</v>
      </c>
      <c r="O121" s="229"/>
      <c r="P121" s="90">
        <f t="shared" si="32"/>
        <v>0</v>
      </c>
      <c r="Q121" s="229"/>
      <c r="R121" s="90">
        <f t="shared" si="33"/>
        <v>0</v>
      </c>
      <c r="S121" s="229"/>
      <c r="T121" s="90">
        <f t="shared" si="34"/>
        <v>0</v>
      </c>
    </row>
    <row r="122" spans="1:20" ht="21.75" customHeight="1">
      <c r="A122" s="674"/>
      <c r="B122" s="814"/>
      <c r="C122" s="635">
        <v>4280</v>
      </c>
      <c r="D122" s="630"/>
      <c r="E122" s="122" t="s">
        <v>132</v>
      </c>
      <c r="F122" s="89"/>
      <c r="G122" s="229"/>
      <c r="H122" s="90">
        <f t="shared" si="28"/>
        <v>0</v>
      </c>
      <c r="I122" s="229"/>
      <c r="J122" s="90">
        <f t="shared" si="29"/>
        <v>0</v>
      </c>
      <c r="K122" s="229"/>
      <c r="L122" s="90">
        <f t="shared" si="30"/>
        <v>0</v>
      </c>
      <c r="M122" s="229"/>
      <c r="N122" s="90">
        <f t="shared" si="31"/>
        <v>0</v>
      </c>
      <c r="O122" s="229"/>
      <c r="P122" s="90">
        <f t="shared" si="32"/>
        <v>0</v>
      </c>
      <c r="Q122" s="229"/>
      <c r="R122" s="90">
        <f t="shared" si="33"/>
        <v>0</v>
      </c>
      <c r="S122" s="229"/>
      <c r="T122" s="90">
        <f t="shared" si="34"/>
        <v>0</v>
      </c>
    </row>
    <row r="123" spans="1:20" ht="21.75" customHeight="1">
      <c r="A123" s="674"/>
      <c r="B123" s="814"/>
      <c r="C123" s="635">
        <v>4300</v>
      </c>
      <c r="D123" s="630"/>
      <c r="E123" s="122" t="s">
        <v>117</v>
      </c>
      <c r="F123" s="89"/>
      <c r="G123" s="229"/>
      <c r="H123" s="90">
        <f t="shared" si="28"/>
        <v>0</v>
      </c>
      <c r="I123" s="229"/>
      <c r="J123" s="90">
        <f t="shared" si="29"/>
        <v>0</v>
      </c>
      <c r="K123" s="229"/>
      <c r="L123" s="90">
        <f t="shared" si="30"/>
        <v>0</v>
      </c>
      <c r="M123" s="229"/>
      <c r="N123" s="90">
        <f t="shared" si="31"/>
        <v>0</v>
      </c>
      <c r="O123" s="229"/>
      <c r="P123" s="90">
        <f t="shared" si="32"/>
        <v>0</v>
      </c>
      <c r="Q123" s="229"/>
      <c r="R123" s="90">
        <f t="shared" si="33"/>
        <v>0</v>
      </c>
      <c r="S123" s="229"/>
      <c r="T123" s="90">
        <f t="shared" si="34"/>
        <v>0</v>
      </c>
    </row>
    <row r="124" spans="1:20" ht="21.75" customHeight="1">
      <c r="A124" s="674"/>
      <c r="B124" s="814"/>
      <c r="C124" s="635">
        <v>4350</v>
      </c>
      <c r="D124" s="630"/>
      <c r="E124" s="120" t="s">
        <v>177</v>
      </c>
      <c r="F124" s="89"/>
      <c r="G124" s="229"/>
      <c r="H124" s="90">
        <f t="shared" si="28"/>
        <v>0</v>
      </c>
      <c r="I124" s="229"/>
      <c r="J124" s="90">
        <f t="shared" si="29"/>
        <v>0</v>
      </c>
      <c r="K124" s="229"/>
      <c r="L124" s="90">
        <f t="shared" si="30"/>
        <v>0</v>
      </c>
      <c r="M124" s="229"/>
      <c r="N124" s="90">
        <f t="shared" si="31"/>
        <v>0</v>
      </c>
      <c r="O124" s="229"/>
      <c r="P124" s="90">
        <f t="shared" si="32"/>
        <v>0</v>
      </c>
      <c r="Q124" s="229"/>
      <c r="R124" s="90">
        <f t="shared" si="33"/>
        <v>0</v>
      </c>
      <c r="S124" s="229"/>
      <c r="T124" s="90">
        <f t="shared" si="34"/>
        <v>0</v>
      </c>
    </row>
    <row r="125" spans="1:20" ht="21.75" customHeight="1">
      <c r="A125" s="674"/>
      <c r="B125" s="814"/>
      <c r="C125" s="635">
        <v>4360</v>
      </c>
      <c r="D125" s="630"/>
      <c r="E125" s="120" t="s">
        <v>133</v>
      </c>
      <c r="F125" s="89"/>
      <c r="G125" s="229"/>
      <c r="H125" s="90">
        <f t="shared" si="28"/>
        <v>0</v>
      </c>
      <c r="I125" s="229"/>
      <c r="J125" s="90">
        <f t="shared" si="29"/>
        <v>0</v>
      </c>
      <c r="K125" s="229"/>
      <c r="L125" s="90">
        <f t="shared" si="30"/>
        <v>0</v>
      </c>
      <c r="M125" s="229"/>
      <c r="N125" s="90">
        <f t="shared" si="31"/>
        <v>0</v>
      </c>
      <c r="O125" s="229"/>
      <c r="P125" s="90">
        <f t="shared" si="32"/>
        <v>0</v>
      </c>
      <c r="Q125" s="229"/>
      <c r="R125" s="90">
        <f t="shared" si="33"/>
        <v>0</v>
      </c>
      <c r="S125" s="229"/>
      <c r="T125" s="90">
        <f t="shared" si="34"/>
        <v>0</v>
      </c>
    </row>
    <row r="126" spans="1:20" ht="21.75" customHeight="1">
      <c r="A126" s="674"/>
      <c r="B126" s="814"/>
      <c r="C126" s="635">
        <v>4370</v>
      </c>
      <c r="D126" s="630"/>
      <c r="E126" s="120" t="s">
        <v>134</v>
      </c>
      <c r="F126" s="89"/>
      <c r="G126" s="229"/>
      <c r="H126" s="90">
        <f t="shared" si="28"/>
        <v>0</v>
      </c>
      <c r="I126" s="229"/>
      <c r="J126" s="90">
        <f t="shared" si="29"/>
        <v>0</v>
      </c>
      <c r="K126" s="229"/>
      <c r="L126" s="90">
        <f t="shared" si="30"/>
        <v>0</v>
      </c>
      <c r="M126" s="229"/>
      <c r="N126" s="90">
        <f t="shared" si="31"/>
        <v>0</v>
      </c>
      <c r="O126" s="229"/>
      <c r="P126" s="90">
        <f t="shared" si="32"/>
        <v>0</v>
      </c>
      <c r="Q126" s="229"/>
      <c r="R126" s="90">
        <f t="shared" si="33"/>
        <v>0</v>
      </c>
      <c r="S126" s="229"/>
      <c r="T126" s="90">
        <f t="shared" si="34"/>
        <v>0</v>
      </c>
    </row>
    <row r="127" spans="1:20" ht="21.75" customHeight="1">
      <c r="A127" s="674"/>
      <c r="B127" s="814"/>
      <c r="C127" s="635">
        <v>4410</v>
      </c>
      <c r="D127" s="630"/>
      <c r="E127" s="122" t="s">
        <v>130</v>
      </c>
      <c r="F127" s="89"/>
      <c r="G127" s="229"/>
      <c r="H127" s="90">
        <f t="shared" si="28"/>
        <v>0</v>
      </c>
      <c r="I127" s="229"/>
      <c r="J127" s="90">
        <f t="shared" si="29"/>
        <v>0</v>
      </c>
      <c r="K127" s="229"/>
      <c r="L127" s="90">
        <f t="shared" si="30"/>
        <v>0</v>
      </c>
      <c r="M127" s="229"/>
      <c r="N127" s="90">
        <f t="shared" si="31"/>
        <v>0</v>
      </c>
      <c r="O127" s="229"/>
      <c r="P127" s="90">
        <f t="shared" si="32"/>
        <v>0</v>
      </c>
      <c r="Q127" s="229"/>
      <c r="R127" s="90">
        <f t="shared" si="33"/>
        <v>0</v>
      </c>
      <c r="S127" s="229"/>
      <c r="T127" s="90">
        <f t="shared" si="34"/>
        <v>0</v>
      </c>
    </row>
    <row r="128" spans="1:20" ht="21.75" customHeight="1">
      <c r="A128" s="674"/>
      <c r="B128" s="814"/>
      <c r="C128" s="635">
        <v>4420</v>
      </c>
      <c r="D128" s="630"/>
      <c r="E128" s="122" t="s">
        <v>175</v>
      </c>
      <c r="F128" s="89"/>
      <c r="G128" s="229"/>
      <c r="H128" s="90">
        <f t="shared" si="28"/>
        <v>0</v>
      </c>
      <c r="I128" s="229"/>
      <c r="J128" s="90">
        <f t="shared" si="29"/>
        <v>0</v>
      </c>
      <c r="K128" s="229"/>
      <c r="L128" s="90">
        <f t="shared" si="30"/>
        <v>0</v>
      </c>
      <c r="M128" s="229"/>
      <c r="N128" s="90">
        <f t="shared" si="31"/>
        <v>0</v>
      </c>
      <c r="O128" s="229"/>
      <c r="P128" s="90">
        <f t="shared" si="32"/>
        <v>0</v>
      </c>
      <c r="Q128" s="229"/>
      <c r="R128" s="90">
        <f t="shared" si="33"/>
        <v>0</v>
      </c>
      <c r="S128" s="229"/>
      <c r="T128" s="90">
        <f t="shared" si="34"/>
        <v>0</v>
      </c>
    </row>
    <row r="129" spans="1:20" ht="21.75" customHeight="1">
      <c r="A129" s="674"/>
      <c r="B129" s="814"/>
      <c r="C129" s="635">
        <v>4440</v>
      </c>
      <c r="D129" s="630"/>
      <c r="E129" s="122" t="s">
        <v>135</v>
      </c>
      <c r="F129" s="89"/>
      <c r="G129" s="229"/>
      <c r="H129" s="90">
        <f t="shared" si="28"/>
        <v>0</v>
      </c>
      <c r="I129" s="229"/>
      <c r="J129" s="90">
        <f t="shared" si="29"/>
        <v>0</v>
      </c>
      <c r="K129" s="229"/>
      <c r="L129" s="90">
        <f t="shared" si="30"/>
        <v>0</v>
      </c>
      <c r="M129" s="229"/>
      <c r="N129" s="90">
        <f t="shared" si="31"/>
        <v>0</v>
      </c>
      <c r="O129" s="229"/>
      <c r="P129" s="90">
        <f t="shared" si="32"/>
        <v>0</v>
      </c>
      <c r="Q129" s="229"/>
      <c r="R129" s="90">
        <f t="shared" si="33"/>
        <v>0</v>
      </c>
      <c r="S129" s="229"/>
      <c r="T129" s="90">
        <f t="shared" si="34"/>
        <v>0</v>
      </c>
    </row>
    <row r="130" spans="1:20" ht="21.75" customHeight="1">
      <c r="A130" s="674"/>
      <c r="B130" s="814"/>
      <c r="C130" s="635">
        <v>4480</v>
      </c>
      <c r="D130" s="630"/>
      <c r="E130" s="122" t="s">
        <v>178</v>
      </c>
      <c r="F130" s="89"/>
      <c r="G130" s="229"/>
      <c r="H130" s="90">
        <f t="shared" si="28"/>
        <v>0</v>
      </c>
      <c r="I130" s="229"/>
      <c r="J130" s="90">
        <f t="shared" si="29"/>
        <v>0</v>
      </c>
      <c r="K130" s="229"/>
      <c r="L130" s="90">
        <f t="shared" si="30"/>
        <v>0</v>
      </c>
      <c r="M130" s="229"/>
      <c r="N130" s="90">
        <f t="shared" si="31"/>
        <v>0</v>
      </c>
      <c r="O130" s="229"/>
      <c r="P130" s="90">
        <f t="shared" si="32"/>
        <v>0</v>
      </c>
      <c r="Q130" s="229"/>
      <c r="R130" s="90">
        <f t="shared" si="33"/>
        <v>0</v>
      </c>
      <c r="S130" s="229"/>
      <c r="T130" s="90">
        <f t="shared" si="34"/>
        <v>0</v>
      </c>
    </row>
    <row r="131" spans="1:20" ht="21.75" customHeight="1">
      <c r="A131" s="674"/>
      <c r="B131" s="815"/>
      <c r="C131" s="680">
        <v>4520</v>
      </c>
      <c r="D131" s="771"/>
      <c r="E131" s="122" t="s">
        <v>192</v>
      </c>
      <c r="F131" s="89"/>
      <c r="G131" s="229"/>
      <c r="H131" s="90">
        <f t="shared" si="28"/>
        <v>0</v>
      </c>
      <c r="I131" s="229"/>
      <c r="J131" s="90">
        <f t="shared" si="29"/>
        <v>0</v>
      </c>
      <c r="K131" s="229"/>
      <c r="L131" s="90">
        <f t="shared" si="30"/>
        <v>0</v>
      </c>
      <c r="M131" s="229"/>
      <c r="N131" s="90">
        <f t="shared" si="31"/>
        <v>0</v>
      </c>
      <c r="O131" s="229"/>
      <c r="P131" s="90">
        <f t="shared" si="32"/>
        <v>0</v>
      </c>
      <c r="Q131" s="229"/>
      <c r="R131" s="90">
        <f t="shared" si="33"/>
        <v>0</v>
      </c>
      <c r="S131" s="229"/>
      <c r="T131" s="90">
        <f t="shared" si="34"/>
        <v>0</v>
      </c>
    </row>
    <row r="132" spans="1:20" ht="21.75" customHeight="1">
      <c r="A132" s="674"/>
      <c r="B132" s="151">
        <v>75414</v>
      </c>
      <c r="C132" s="679" t="s">
        <v>138</v>
      </c>
      <c r="D132" s="841"/>
      <c r="E132" s="842"/>
      <c r="F132" s="95">
        <f>SUM(F133:F136)</f>
        <v>12118</v>
      </c>
      <c r="G132" s="229"/>
      <c r="H132" s="95">
        <f>H133+H134+H135</f>
        <v>12118</v>
      </c>
      <c r="I132" s="229"/>
      <c r="J132" s="95">
        <f>J133+J134+J135</f>
        <v>12118</v>
      </c>
      <c r="K132" s="229"/>
      <c r="L132" s="95">
        <f>L133+L134+L135</f>
        <v>12118</v>
      </c>
      <c r="M132" s="229"/>
      <c r="N132" s="95">
        <f>N133+N134+N135</f>
        <v>12118</v>
      </c>
      <c r="O132" s="229"/>
      <c r="P132" s="95">
        <f>P133+P134+P135</f>
        <v>12118</v>
      </c>
      <c r="Q132" s="229"/>
      <c r="R132" s="95">
        <f>R133+R134+R135</f>
        <v>12118</v>
      </c>
      <c r="S132" s="229"/>
      <c r="T132" s="95">
        <f>T133+T134+T135</f>
        <v>12118</v>
      </c>
    </row>
    <row r="133" spans="1:20" ht="21.75" customHeight="1">
      <c r="A133" s="674"/>
      <c r="B133" s="650"/>
      <c r="C133" s="694">
        <v>3030</v>
      </c>
      <c r="D133" s="735"/>
      <c r="E133" s="175" t="s">
        <v>129</v>
      </c>
      <c r="F133" s="94">
        <v>500</v>
      </c>
      <c r="G133" s="231"/>
      <c r="H133" s="94">
        <f>SUM(F133:G133)</f>
        <v>500</v>
      </c>
      <c r="I133" s="231"/>
      <c r="J133" s="94">
        <f>SUM(H133:I133)</f>
        <v>500</v>
      </c>
      <c r="K133" s="231"/>
      <c r="L133" s="94">
        <f>SUM(J133:K133)</f>
        <v>500</v>
      </c>
      <c r="M133" s="231"/>
      <c r="N133" s="94">
        <f>SUM(L133:M133)</f>
        <v>500</v>
      </c>
      <c r="O133" s="231"/>
      <c r="P133" s="94">
        <f>SUM(N133:O133)</f>
        <v>500</v>
      </c>
      <c r="Q133" s="231"/>
      <c r="R133" s="94">
        <f>SUM(P133:Q133)</f>
        <v>500</v>
      </c>
      <c r="S133" s="231"/>
      <c r="T133" s="94">
        <f>SUM(R133:S133)</f>
        <v>500</v>
      </c>
    </row>
    <row r="134" spans="1:20" ht="21.75" customHeight="1">
      <c r="A134" s="674"/>
      <c r="B134" s="781"/>
      <c r="C134" s="642">
        <v>4210</v>
      </c>
      <c r="D134" s="631"/>
      <c r="E134" s="168" t="s">
        <v>119</v>
      </c>
      <c r="F134" s="89">
        <v>3000</v>
      </c>
      <c r="G134" s="229"/>
      <c r="H134" s="90">
        <f>SUM(F134:G134)</f>
        <v>3000</v>
      </c>
      <c r="I134" s="229"/>
      <c r="J134" s="90">
        <f>SUM(H134:I134)</f>
        <v>3000</v>
      </c>
      <c r="K134" s="229"/>
      <c r="L134" s="90">
        <f>SUM(J134:K134)</f>
        <v>3000</v>
      </c>
      <c r="M134" s="229"/>
      <c r="N134" s="90">
        <f>SUM(L134:M134)</f>
        <v>3000</v>
      </c>
      <c r="O134" s="229"/>
      <c r="P134" s="90">
        <f>SUM(N134:O134)</f>
        <v>3000</v>
      </c>
      <c r="Q134" s="229"/>
      <c r="R134" s="90">
        <f>SUM(P134:Q134)</f>
        <v>3000</v>
      </c>
      <c r="S134" s="229"/>
      <c r="T134" s="90">
        <f>SUM(R134:S134)</f>
        <v>3000</v>
      </c>
    </row>
    <row r="135" spans="1:20" ht="21.75" customHeight="1">
      <c r="A135" s="674"/>
      <c r="B135" s="781"/>
      <c r="C135" s="642">
        <v>4300</v>
      </c>
      <c r="D135" s="631"/>
      <c r="E135" s="168" t="s">
        <v>117</v>
      </c>
      <c r="F135" s="89">
        <v>8618</v>
      </c>
      <c r="G135" s="229"/>
      <c r="H135" s="90">
        <f>SUM(F135:G135)</f>
        <v>8618</v>
      </c>
      <c r="I135" s="229"/>
      <c r="J135" s="90">
        <f>SUM(H135:I135)</f>
        <v>8618</v>
      </c>
      <c r="K135" s="229"/>
      <c r="L135" s="90">
        <f>SUM(J135:K135)</f>
        <v>8618</v>
      </c>
      <c r="M135" s="229"/>
      <c r="N135" s="90">
        <f>SUM(L135:M135)</f>
        <v>8618</v>
      </c>
      <c r="O135" s="229"/>
      <c r="P135" s="90">
        <f>SUM(N135:O135)</f>
        <v>8618</v>
      </c>
      <c r="Q135" s="229"/>
      <c r="R135" s="90">
        <f>SUM(P135:Q135)</f>
        <v>8618</v>
      </c>
      <c r="S135" s="229"/>
      <c r="T135" s="90">
        <f>SUM(R135:S135)</f>
        <v>8618</v>
      </c>
    </row>
    <row r="136" spans="1:20" ht="21.75" customHeight="1">
      <c r="A136" s="675"/>
      <c r="B136" s="782"/>
      <c r="C136" s="614"/>
      <c r="D136" s="614"/>
      <c r="E136" s="168"/>
      <c r="F136" s="89"/>
      <c r="G136" s="229"/>
      <c r="H136" s="90">
        <f>SUM(F136:G136)</f>
        <v>0</v>
      </c>
      <c r="I136" s="229"/>
      <c r="J136" s="90">
        <f>SUM(H136:I136)</f>
        <v>0</v>
      </c>
      <c r="K136" s="229"/>
      <c r="L136" s="90">
        <f>SUM(J136:K136)</f>
        <v>0</v>
      </c>
      <c r="M136" s="229"/>
      <c r="N136" s="90">
        <f>SUM(L136:M136)</f>
        <v>0</v>
      </c>
      <c r="O136" s="229"/>
      <c r="P136" s="90">
        <f>SUM(N136:O136)</f>
        <v>0</v>
      </c>
      <c r="Q136" s="229"/>
      <c r="R136" s="90">
        <f>SUM(P136:Q136)</f>
        <v>0</v>
      </c>
      <c r="S136" s="229"/>
      <c r="T136" s="90">
        <f>SUM(R136:S136)</f>
        <v>0</v>
      </c>
    </row>
    <row r="137" spans="1:20" ht="21.75" customHeight="1">
      <c r="A137" s="138">
        <v>757</v>
      </c>
      <c r="B137" s="644" t="s">
        <v>139</v>
      </c>
      <c r="C137" s="645"/>
      <c r="D137" s="645"/>
      <c r="E137" s="646"/>
      <c r="F137" s="85">
        <f>F138+F140</f>
        <v>500000</v>
      </c>
      <c r="G137" s="229"/>
      <c r="H137" s="85">
        <f>H138+H140</f>
        <v>500000</v>
      </c>
      <c r="I137" s="229"/>
      <c r="J137" s="85">
        <f>J138+J140</f>
        <v>500000</v>
      </c>
      <c r="K137" s="229"/>
      <c r="L137" s="85">
        <f>L138+L140</f>
        <v>500000</v>
      </c>
      <c r="M137" s="229"/>
      <c r="N137" s="85">
        <f>N138+N140</f>
        <v>500000</v>
      </c>
      <c r="O137" s="229"/>
      <c r="P137" s="85">
        <f>P138+P140</f>
        <v>500000</v>
      </c>
      <c r="Q137" s="229"/>
      <c r="R137" s="85">
        <f>R138+R140</f>
        <v>500000</v>
      </c>
      <c r="S137" s="229"/>
      <c r="T137" s="85">
        <f>T138+T140</f>
        <v>500000</v>
      </c>
    </row>
    <row r="138" spans="1:20" ht="21.75" customHeight="1">
      <c r="A138" s="691"/>
      <c r="B138" s="149">
        <v>75702</v>
      </c>
      <c r="C138" s="683" t="s">
        <v>193</v>
      </c>
      <c r="D138" s="887"/>
      <c r="E138" s="888"/>
      <c r="F138" s="88">
        <f>F139</f>
        <v>465000</v>
      </c>
      <c r="G138" s="229"/>
      <c r="H138" s="88">
        <f>H139</f>
        <v>465000</v>
      </c>
      <c r="I138" s="229"/>
      <c r="J138" s="88">
        <f>J139</f>
        <v>465000</v>
      </c>
      <c r="K138" s="229"/>
      <c r="L138" s="88">
        <f>L139</f>
        <v>465000</v>
      </c>
      <c r="M138" s="229"/>
      <c r="N138" s="88">
        <f>N139</f>
        <v>465000</v>
      </c>
      <c r="O138" s="229"/>
      <c r="P138" s="88">
        <f>P139</f>
        <v>465000</v>
      </c>
      <c r="Q138" s="229"/>
      <c r="R138" s="88">
        <f>R139</f>
        <v>465000</v>
      </c>
      <c r="S138" s="229"/>
      <c r="T138" s="88">
        <f>T139</f>
        <v>465000</v>
      </c>
    </row>
    <row r="139" spans="1:20" ht="21.75" customHeight="1">
      <c r="A139" s="674"/>
      <c r="B139" s="152"/>
      <c r="C139" s="635">
        <v>8070</v>
      </c>
      <c r="D139" s="630"/>
      <c r="E139" s="171" t="s">
        <v>140</v>
      </c>
      <c r="F139" s="89">
        <v>465000</v>
      </c>
      <c r="G139" s="229"/>
      <c r="H139" s="90">
        <f>SUM(F139:G139)</f>
        <v>465000</v>
      </c>
      <c r="I139" s="229"/>
      <c r="J139" s="90">
        <f>SUM(H139:I139)</f>
        <v>465000</v>
      </c>
      <c r="K139" s="229"/>
      <c r="L139" s="90">
        <f>SUM(J139:K139)</f>
        <v>465000</v>
      </c>
      <c r="M139" s="229"/>
      <c r="N139" s="90">
        <f>SUM(L139:M139)</f>
        <v>465000</v>
      </c>
      <c r="O139" s="229"/>
      <c r="P139" s="90">
        <f>SUM(N139:O139)</f>
        <v>465000</v>
      </c>
      <c r="Q139" s="229"/>
      <c r="R139" s="90">
        <f>SUM(P139:Q139)</f>
        <v>465000</v>
      </c>
      <c r="S139" s="229"/>
      <c r="T139" s="90">
        <f>SUM(R139:S139)</f>
        <v>465000</v>
      </c>
    </row>
    <row r="140" spans="1:20" ht="21.75" customHeight="1">
      <c r="A140" s="674"/>
      <c r="B140" s="127">
        <v>75704</v>
      </c>
      <c r="C140" s="489" t="s">
        <v>194</v>
      </c>
      <c r="D140" s="486"/>
      <c r="E140" s="487"/>
      <c r="F140" s="88">
        <f>F141</f>
        <v>35000</v>
      </c>
      <c r="G140" s="229"/>
      <c r="H140" s="88">
        <f>H141</f>
        <v>35000</v>
      </c>
      <c r="I140" s="229"/>
      <c r="J140" s="88">
        <f>J141</f>
        <v>35000</v>
      </c>
      <c r="K140" s="229"/>
      <c r="L140" s="88">
        <f>L141</f>
        <v>35000</v>
      </c>
      <c r="M140" s="229"/>
      <c r="N140" s="88">
        <f>N141</f>
        <v>35000</v>
      </c>
      <c r="O140" s="229"/>
      <c r="P140" s="88">
        <f>P141</f>
        <v>35000</v>
      </c>
      <c r="Q140" s="229"/>
      <c r="R140" s="88">
        <f>R141</f>
        <v>35000</v>
      </c>
      <c r="S140" s="229"/>
      <c r="T140" s="88">
        <f>T141</f>
        <v>35000</v>
      </c>
    </row>
    <row r="141" spans="1:20" ht="21.75" customHeight="1">
      <c r="A141" s="675"/>
      <c r="B141" s="146"/>
      <c r="C141" s="667">
        <v>8020</v>
      </c>
      <c r="D141" s="771"/>
      <c r="E141" s="120" t="s">
        <v>195</v>
      </c>
      <c r="F141" s="89">
        <v>35000</v>
      </c>
      <c r="G141" s="229"/>
      <c r="H141" s="90">
        <f>SUM(F141:G141)</f>
        <v>35000</v>
      </c>
      <c r="I141" s="229"/>
      <c r="J141" s="90">
        <f>SUM(H141:I141)</f>
        <v>35000</v>
      </c>
      <c r="K141" s="229"/>
      <c r="L141" s="90">
        <f>SUM(J141:K141)</f>
        <v>35000</v>
      </c>
      <c r="M141" s="229"/>
      <c r="N141" s="90">
        <f>SUM(L141:M141)</f>
        <v>35000</v>
      </c>
      <c r="O141" s="229"/>
      <c r="P141" s="90">
        <f>SUM(N141:O141)</f>
        <v>35000</v>
      </c>
      <c r="Q141" s="229"/>
      <c r="R141" s="90">
        <f>SUM(P141:Q141)</f>
        <v>35000</v>
      </c>
      <c r="S141" s="229"/>
      <c r="T141" s="90">
        <f>SUM(R141:S141)</f>
        <v>35000</v>
      </c>
    </row>
    <row r="142" spans="1:20" ht="21.75" customHeight="1">
      <c r="A142" s="138">
        <v>758</v>
      </c>
      <c r="B142" s="644" t="s">
        <v>74</v>
      </c>
      <c r="C142" s="645"/>
      <c r="D142" s="645"/>
      <c r="E142" s="646"/>
      <c r="F142" s="85">
        <f>F143</f>
        <v>132766</v>
      </c>
      <c r="G142" s="229"/>
      <c r="H142" s="85">
        <f>H143</f>
        <v>27812</v>
      </c>
      <c r="I142" s="229"/>
      <c r="J142" s="85">
        <f>J143</f>
        <v>27812</v>
      </c>
      <c r="K142" s="229"/>
      <c r="L142" s="85">
        <f>L143</f>
        <v>27812</v>
      </c>
      <c r="M142" s="229"/>
      <c r="N142" s="85">
        <f>N143</f>
        <v>27812</v>
      </c>
      <c r="O142" s="229"/>
      <c r="P142" s="85">
        <f>P143</f>
        <v>27812</v>
      </c>
      <c r="Q142" s="229"/>
      <c r="R142" s="85">
        <f>R143</f>
        <v>27812</v>
      </c>
      <c r="S142" s="229"/>
      <c r="T142" s="85">
        <f>T143</f>
        <v>27812</v>
      </c>
    </row>
    <row r="143" spans="1:20" ht="21.75" customHeight="1">
      <c r="A143" s="136"/>
      <c r="B143" s="127">
        <v>75818</v>
      </c>
      <c r="C143" s="886" t="s">
        <v>141</v>
      </c>
      <c r="D143" s="887"/>
      <c r="E143" s="888"/>
      <c r="F143" s="88">
        <f>F144</f>
        <v>132766</v>
      </c>
      <c r="G143" s="229"/>
      <c r="H143" s="88">
        <f>H144</f>
        <v>27812</v>
      </c>
      <c r="I143" s="229"/>
      <c r="J143" s="88">
        <f>J144</f>
        <v>27812</v>
      </c>
      <c r="K143" s="229"/>
      <c r="L143" s="88">
        <f>L144</f>
        <v>27812</v>
      </c>
      <c r="M143" s="229"/>
      <c r="N143" s="88">
        <f>N144</f>
        <v>27812</v>
      </c>
      <c r="O143" s="229"/>
      <c r="P143" s="88">
        <f>P144</f>
        <v>27812</v>
      </c>
      <c r="Q143" s="229"/>
      <c r="R143" s="88">
        <f>R144</f>
        <v>27812</v>
      </c>
      <c r="S143" s="229"/>
      <c r="T143" s="88">
        <f>T144</f>
        <v>27812</v>
      </c>
    </row>
    <row r="144" spans="1:20" ht="21.75" customHeight="1">
      <c r="A144" s="139"/>
      <c r="B144" s="146"/>
      <c r="C144" s="635">
        <v>4810</v>
      </c>
      <c r="D144" s="630"/>
      <c r="E144" s="120" t="s">
        <v>142</v>
      </c>
      <c r="F144" s="89">
        <v>132766</v>
      </c>
      <c r="G144" s="229">
        <v>-104954</v>
      </c>
      <c r="H144" s="90">
        <f>SUM(F144:G144)</f>
        <v>27812</v>
      </c>
      <c r="I144" s="229"/>
      <c r="J144" s="90">
        <f>SUM(H144:I144)</f>
        <v>27812</v>
      </c>
      <c r="K144" s="229"/>
      <c r="L144" s="90">
        <f>SUM(J144:K144)</f>
        <v>27812</v>
      </c>
      <c r="M144" s="229"/>
      <c r="N144" s="90">
        <f>SUM(L144:M144)</f>
        <v>27812</v>
      </c>
      <c r="O144" s="229"/>
      <c r="P144" s="90">
        <f>SUM(N144:O144)</f>
        <v>27812</v>
      </c>
      <c r="Q144" s="229"/>
      <c r="R144" s="90">
        <f>SUM(P144:Q144)</f>
        <v>27812</v>
      </c>
      <c r="S144" s="229"/>
      <c r="T144" s="90">
        <f>SUM(R144:S144)</f>
        <v>27812</v>
      </c>
    </row>
    <row r="145" spans="1:20" ht="21.75" customHeight="1">
      <c r="A145" s="140">
        <v>801</v>
      </c>
      <c r="B145" s="681" t="s">
        <v>80</v>
      </c>
      <c r="C145" s="889"/>
      <c r="D145" s="889"/>
      <c r="E145" s="890"/>
      <c r="F145" s="96">
        <f>F146+F164+F183+F203+F224+F243+F245</f>
        <v>20969</v>
      </c>
      <c r="G145" s="229"/>
      <c r="H145" s="96">
        <f>H146+H164+H183+H203+H224+H243+H245</f>
        <v>35209</v>
      </c>
      <c r="I145" s="229"/>
      <c r="J145" s="96">
        <f>J146+J164+J183+J203+J224+J243+J245</f>
        <v>35209</v>
      </c>
      <c r="K145" s="229"/>
      <c r="L145" s="96">
        <f>L146+L164+L183+L203+L224+L243+L245</f>
        <v>35209</v>
      </c>
      <c r="M145" s="229"/>
      <c r="N145" s="96">
        <f>N146+N164+N183+N203+N224+N243+N245</f>
        <v>35209</v>
      </c>
      <c r="O145" s="229"/>
      <c r="P145" s="96">
        <f>P146+P164+P183+P203+P224+P243+P245</f>
        <v>35209</v>
      </c>
      <c r="Q145" s="229"/>
      <c r="R145" s="96">
        <f>R146+R164+R183+R203+R224+R243+R245</f>
        <v>35209</v>
      </c>
      <c r="S145" s="229"/>
      <c r="T145" s="96">
        <f>T146+T164+T183+T203+T224+T243+T245</f>
        <v>35209</v>
      </c>
    </row>
    <row r="146" spans="1:20" ht="21.75" customHeight="1">
      <c r="A146" s="860"/>
      <c r="B146" s="127">
        <v>80102</v>
      </c>
      <c r="C146" s="622" t="s">
        <v>196</v>
      </c>
      <c r="D146" s="772"/>
      <c r="E146" s="773"/>
      <c r="F146" s="88">
        <f>F147+F148+F149+F150+F151+F152+F153+F154+F155+F156+F157+F158+F159+F160+F161+F162+F163</f>
        <v>0</v>
      </c>
      <c r="G146" s="229"/>
      <c r="H146" s="88">
        <f>H147+H148+H149+H150+H151+H152+H153+H154+H155+H156+H157+H158+H159+H160+H161+H162+H163</f>
        <v>0</v>
      </c>
      <c r="I146" s="229"/>
      <c r="J146" s="88">
        <f>J147+J148+J149+J150+J151+J152+J153+J154+J155+J156+J157+J158+J159+J160+J161+J162+J163</f>
        <v>0</v>
      </c>
      <c r="K146" s="229"/>
      <c r="L146" s="88">
        <f>L147+L148+L149+L150+L151+L152+L153+L154+L155+L156+L157+L158+L159+L160+L161+L162+L163</f>
        <v>0</v>
      </c>
      <c r="M146" s="229"/>
      <c r="N146" s="88">
        <f>N147+N148+N149+N150+N151+N152+N153+N154+N155+N156+N157+N158+N159+N160+N161+N162+N163</f>
        <v>0</v>
      </c>
      <c r="O146" s="229"/>
      <c r="P146" s="88">
        <f>P147+P148+P149+P150+P151+P152+P153+P154+P155+P156+P157+P158+P159+P160+P161+P162+P163</f>
        <v>0</v>
      </c>
      <c r="Q146" s="229"/>
      <c r="R146" s="88">
        <f>R147+R148+R149+R150+R151+R152+R153+R154+R155+R156+R157+R158+R159+R160+R161+R162+R163</f>
        <v>0</v>
      </c>
      <c r="S146" s="229"/>
      <c r="T146" s="88">
        <f>T147+T148+T149+T150+T151+T152+T153+T154+T155+T156+T157+T158+T159+T160+T161+T162+T163</f>
        <v>0</v>
      </c>
    </row>
    <row r="147" spans="1:20" ht="21.75" customHeight="1">
      <c r="A147" s="861"/>
      <c r="B147" s="671"/>
      <c r="C147" s="662">
        <v>3020</v>
      </c>
      <c r="D147" s="783"/>
      <c r="E147" s="169" t="s">
        <v>137</v>
      </c>
      <c r="F147" s="97"/>
      <c r="G147" s="229"/>
      <c r="H147" s="94">
        <f aca="true" t="shared" si="35" ref="H147:H163">SUM(F147:G147)</f>
        <v>0</v>
      </c>
      <c r="I147" s="229"/>
      <c r="J147" s="94">
        <f aca="true" t="shared" si="36" ref="J147:J163">SUM(H147:I147)</f>
        <v>0</v>
      </c>
      <c r="K147" s="229"/>
      <c r="L147" s="94">
        <f aca="true" t="shared" si="37" ref="L147:L163">SUM(J147:K147)</f>
        <v>0</v>
      </c>
      <c r="M147" s="229"/>
      <c r="N147" s="94">
        <f aca="true" t="shared" si="38" ref="N147:N163">SUM(L147:M147)</f>
        <v>0</v>
      </c>
      <c r="O147" s="229"/>
      <c r="P147" s="94">
        <f aca="true" t="shared" si="39" ref="P147:P163">SUM(N147:O147)</f>
        <v>0</v>
      </c>
      <c r="Q147" s="229"/>
      <c r="R147" s="94">
        <f aca="true" t="shared" si="40" ref="R147:R163">SUM(P147:Q147)</f>
        <v>0</v>
      </c>
      <c r="S147" s="229"/>
      <c r="T147" s="94">
        <f aca="true" t="shared" si="41" ref="T147:T163">SUM(R147:S147)</f>
        <v>0</v>
      </c>
    </row>
    <row r="148" spans="1:20" ht="21.75" customHeight="1">
      <c r="A148" s="861"/>
      <c r="B148" s="752"/>
      <c r="C148" s="659">
        <v>4010</v>
      </c>
      <c r="D148" s="660"/>
      <c r="E148" s="165" t="s">
        <v>126</v>
      </c>
      <c r="F148" s="98"/>
      <c r="G148" s="231"/>
      <c r="H148" s="93">
        <f t="shared" si="35"/>
        <v>0</v>
      </c>
      <c r="I148" s="231"/>
      <c r="J148" s="93">
        <f t="shared" si="36"/>
        <v>0</v>
      </c>
      <c r="K148" s="231"/>
      <c r="L148" s="93">
        <f t="shared" si="37"/>
        <v>0</v>
      </c>
      <c r="M148" s="231"/>
      <c r="N148" s="93">
        <f t="shared" si="38"/>
        <v>0</v>
      </c>
      <c r="O148" s="231"/>
      <c r="P148" s="93">
        <f t="shared" si="39"/>
        <v>0</v>
      </c>
      <c r="Q148" s="231"/>
      <c r="R148" s="93">
        <f t="shared" si="40"/>
        <v>0</v>
      </c>
      <c r="S148" s="231"/>
      <c r="T148" s="93">
        <f t="shared" si="41"/>
        <v>0</v>
      </c>
    </row>
    <row r="149" spans="1:20" ht="21.75" customHeight="1">
      <c r="A149" s="861"/>
      <c r="B149" s="752"/>
      <c r="C149" s="656">
        <v>4040</v>
      </c>
      <c r="D149" s="660"/>
      <c r="E149" s="165" t="s">
        <v>185</v>
      </c>
      <c r="F149" s="98"/>
      <c r="G149" s="231"/>
      <c r="H149" s="93">
        <f t="shared" si="35"/>
        <v>0</v>
      </c>
      <c r="I149" s="231"/>
      <c r="J149" s="93">
        <f t="shared" si="36"/>
        <v>0</v>
      </c>
      <c r="K149" s="231"/>
      <c r="L149" s="93">
        <f t="shared" si="37"/>
        <v>0</v>
      </c>
      <c r="M149" s="231"/>
      <c r="N149" s="93">
        <f t="shared" si="38"/>
        <v>0</v>
      </c>
      <c r="O149" s="231"/>
      <c r="P149" s="93">
        <f t="shared" si="39"/>
        <v>0</v>
      </c>
      <c r="Q149" s="231"/>
      <c r="R149" s="93">
        <f t="shared" si="40"/>
        <v>0</v>
      </c>
      <c r="S149" s="231"/>
      <c r="T149" s="93">
        <f t="shared" si="41"/>
        <v>0</v>
      </c>
    </row>
    <row r="150" spans="1:20" ht="21.75" customHeight="1">
      <c r="A150" s="861"/>
      <c r="B150" s="752"/>
      <c r="C150" s="656">
        <v>4110</v>
      </c>
      <c r="D150" s="660"/>
      <c r="E150" s="165" t="s">
        <v>127</v>
      </c>
      <c r="F150" s="98"/>
      <c r="G150" s="231"/>
      <c r="H150" s="93">
        <f t="shared" si="35"/>
        <v>0</v>
      </c>
      <c r="I150" s="231"/>
      <c r="J150" s="93">
        <f t="shared" si="36"/>
        <v>0</v>
      </c>
      <c r="K150" s="231"/>
      <c r="L150" s="93">
        <f t="shared" si="37"/>
        <v>0</v>
      </c>
      <c r="M150" s="231"/>
      <c r="N150" s="93">
        <f t="shared" si="38"/>
        <v>0</v>
      </c>
      <c r="O150" s="231"/>
      <c r="P150" s="93">
        <f t="shared" si="39"/>
        <v>0</v>
      </c>
      <c r="Q150" s="231"/>
      <c r="R150" s="93">
        <f t="shared" si="40"/>
        <v>0</v>
      </c>
      <c r="S150" s="231"/>
      <c r="T150" s="93">
        <f t="shared" si="41"/>
        <v>0</v>
      </c>
    </row>
    <row r="151" spans="1:20" ht="21.75" customHeight="1">
      <c r="A151" s="861"/>
      <c r="B151" s="752"/>
      <c r="C151" s="656">
        <v>4120</v>
      </c>
      <c r="D151" s="660"/>
      <c r="E151" s="165" t="s">
        <v>128</v>
      </c>
      <c r="F151" s="93"/>
      <c r="G151" s="231"/>
      <c r="H151" s="93">
        <f t="shared" si="35"/>
        <v>0</v>
      </c>
      <c r="I151" s="231"/>
      <c r="J151" s="93">
        <f t="shared" si="36"/>
        <v>0</v>
      </c>
      <c r="K151" s="231"/>
      <c r="L151" s="93">
        <f t="shared" si="37"/>
        <v>0</v>
      </c>
      <c r="M151" s="231"/>
      <c r="N151" s="93">
        <f t="shared" si="38"/>
        <v>0</v>
      </c>
      <c r="O151" s="231"/>
      <c r="P151" s="93">
        <f t="shared" si="39"/>
        <v>0</v>
      </c>
      <c r="Q151" s="231"/>
      <c r="R151" s="93">
        <f t="shared" si="40"/>
        <v>0</v>
      </c>
      <c r="S151" s="231"/>
      <c r="T151" s="93">
        <f t="shared" si="41"/>
        <v>0</v>
      </c>
    </row>
    <row r="152" spans="1:20" ht="21.75" customHeight="1">
      <c r="A152" s="861"/>
      <c r="B152" s="752"/>
      <c r="C152" s="635">
        <v>4210</v>
      </c>
      <c r="D152" s="630"/>
      <c r="E152" s="120" t="s">
        <v>119</v>
      </c>
      <c r="F152" s="89"/>
      <c r="G152" s="229"/>
      <c r="H152" s="90">
        <f t="shared" si="35"/>
        <v>0</v>
      </c>
      <c r="I152" s="229"/>
      <c r="J152" s="90">
        <f t="shared" si="36"/>
        <v>0</v>
      </c>
      <c r="K152" s="229"/>
      <c r="L152" s="90">
        <f t="shared" si="37"/>
        <v>0</v>
      </c>
      <c r="M152" s="229"/>
      <c r="N152" s="90">
        <f t="shared" si="38"/>
        <v>0</v>
      </c>
      <c r="O152" s="229"/>
      <c r="P152" s="90">
        <f t="shared" si="39"/>
        <v>0</v>
      </c>
      <c r="Q152" s="229"/>
      <c r="R152" s="90">
        <f t="shared" si="40"/>
        <v>0</v>
      </c>
      <c r="S152" s="229"/>
      <c r="T152" s="90">
        <f t="shared" si="41"/>
        <v>0</v>
      </c>
    </row>
    <row r="153" spans="1:20" ht="21.75" customHeight="1">
      <c r="A153" s="861"/>
      <c r="B153" s="752"/>
      <c r="C153" s="635">
        <v>4240</v>
      </c>
      <c r="D153" s="630"/>
      <c r="E153" s="120" t="s">
        <v>143</v>
      </c>
      <c r="F153" s="89"/>
      <c r="G153" s="229"/>
      <c r="H153" s="90">
        <f t="shared" si="35"/>
        <v>0</v>
      </c>
      <c r="I153" s="229"/>
      <c r="J153" s="90">
        <f t="shared" si="36"/>
        <v>0</v>
      </c>
      <c r="K153" s="229"/>
      <c r="L153" s="90">
        <f t="shared" si="37"/>
        <v>0</v>
      </c>
      <c r="M153" s="229"/>
      <c r="N153" s="90">
        <f t="shared" si="38"/>
        <v>0</v>
      </c>
      <c r="O153" s="229"/>
      <c r="P153" s="90">
        <f t="shared" si="39"/>
        <v>0</v>
      </c>
      <c r="Q153" s="229"/>
      <c r="R153" s="90">
        <f t="shared" si="40"/>
        <v>0</v>
      </c>
      <c r="S153" s="229"/>
      <c r="T153" s="90">
        <f t="shared" si="41"/>
        <v>0</v>
      </c>
    </row>
    <row r="154" spans="1:20" ht="21.75" customHeight="1">
      <c r="A154" s="861"/>
      <c r="B154" s="752"/>
      <c r="C154" s="635">
        <v>4260</v>
      </c>
      <c r="D154" s="630"/>
      <c r="E154" s="120" t="s">
        <v>124</v>
      </c>
      <c r="F154" s="92"/>
      <c r="G154" s="229"/>
      <c r="H154" s="90">
        <f t="shared" si="35"/>
        <v>0</v>
      </c>
      <c r="I154" s="229"/>
      <c r="J154" s="90">
        <f t="shared" si="36"/>
        <v>0</v>
      </c>
      <c r="K154" s="229"/>
      <c r="L154" s="90">
        <f t="shared" si="37"/>
        <v>0</v>
      </c>
      <c r="M154" s="229"/>
      <c r="N154" s="90">
        <f t="shared" si="38"/>
        <v>0</v>
      </c>
      <c r="O154" s="229"/>
      <c r="P154" s="90">
        <f t="shared" si="39"/>
        <v>0</v>
      </c>
      <c r="Q154" s="229"/>
      <c r="R154" s="90">
        <f t="shared" si="40"/>
        <v>0</v>
      </c>
      <c r="S154" s="229"/>
      <c r="T154" s="90">
        <f t="shared" si="41"/>
        <v>0</v>
      </c>
    </row>
    <row r="155" spans="1:20" ht="21.75" customHeight="1">
      <c r="A155" s="861"/>
      <c r="B155" s="752"/>
      <c r="C155" s="635">
        <v>4270</v>
      </c>
      <c r="D155" s="630"/>
      <c r="E155" s="120" t="s">
        <v>120</v>
      </c>
      <c r="F155" s="92"/>
      <c r="G155" s="229"/>
      <c r="H155" s="90">
        <f t="shared" si="35"/>
        <v>0</v>
      </c>
      <c r="I155" s="229"/>
      <c r="J155" s="90">
        <f t="shared" si="36"/>
        <v>0</v>
      </c>
      <c r="K155" s="229"/>
      <c r="L155" s="90">
        <f t="shared" si="37"/>
        <v>0</v>
      </c>
      <c r="M155" s="229"/>
      <c r="N155" s="90">
        <f t="shared" si="38"/>
        <v>0</v>
      </c>
      <c r="O155" s="229"/>
      <c r="P155" s="90">
        <f t="shared" si="39"/>
        <v>0</v>
      </c>
      <c r="Q155" s="229"/>
      <c r="R155" s="90">
        <f t="shared" si="40"/>
        <v>0</v>
      </c>
      <c r="S155" s="229"/>
      <c r="T155" s="90">
        <f t="shared" si="41"/>
        <v>0</v>
      </c>
    </row>
    <row r="156" spans="1:20" ht="21.75" customHeight="1">
      <c r="A156" s="861"/>
      <c r="B156" s="752"/>
      <c r="C156" s="635">
        <v>4280</v>
      </c>
      <c r="D156" s="630"/>
      <c r="E156" s="120" t="s">
        <v>132</v>
      </c>
      <c r="F156" s="92"/>
      <c r="G156" s="229"/>
      <c r="H156" s="90">
        <f t="shared" si="35"/>
        <v>0</v>
      </c>
      <c r="I156" s="229"/>
      <c r="J156" s="90">
        <f t="shared" si="36"/>
        <v>0</v>
      </c>
      <c r="K156" s="229"/>
      <c r="L156" s="90">
        <f t="shared" si="37"/>
        <v>0</v>
      </c>
      <c r="M156" s="229"/>
      <c r="N156" s="90">
        <f t="shared" si="38"/>
        <v>0</v>
      </c>
      <c r="O156" s="229"/>
      <c r="P156" s="90">
        <f t="shared" si="39"/>
        <v>0</v>
      </c>
      <c r="Q156" s="229"/>
      <c r="R156" s="90">
        <f t="shared" si="40"/>
        <v>0</v>
      </c>
      <c r="S156" s="229"/>
      <c r="T156" s="90">
        <f t="shared" si="41"/>
        <v>0</v>
      </c>
    </row>
    <row r="157" spans="1:20" ht="21.75" customHeight="1">
      <c r="A157" s="861"/>
      <c r="B157" s="752"/>
      <c r="C157" s="635">
        <v>4300</v>
      </c>
      <c r="D157" s="630"/>
      <c r="E157" s="120" t="s">
        <v>117</v>
      </c>
      <c r="F157" s="92"/>
      <c r="G157" s="229"/>
      <c r="H157" s="90">
        <f t="shared" si="35"/>
        <v>0</v>
      </c>
      <c r="I157" s="229"/>
      <c r="J157" s="90">
        <f t="shared" si="36"/>
        <v>0</v>
      </c>
      <c r="K157" s="229"/>
      <c r="L157" s="90">
        <f t="shared" si="37"/>
        <v>0</v>
      </c>
      <c r="M157" s="229"/>
      <c r="N157" s="90">
        <f t="shared" si="38"/>
        <v>0</v>
      </c>
      <c r="O157" s="229"/>
      <c r="P157" s="90">
        <f t="shared" si="39"/>
        <v>0</v>
      </c>
      <c r="Q157" s="229"/>
      <c r="R157" s="90">
        <f t="shared" si="40"/>
        <v>0</v>
      </c>
      <c r="S157" s="229"/>
      <c r="T157" s="90">
        <f t="shared" si="41"/>
        <v>0</v>
      </c>
    </row>
    <row r="158" spans="1:20" ht="21.75" customHeight="1">
      <c r="A158" s="861"/>
      <c r="B158" s="752"/>
      <c r="C158" s="635">
        <v>4370</v>
      </c>
      <c r="D158" s="630"/>
      <c r="E158" s="120" t="s">
        <v>134</v>
      </c>
      <c r="F158" s="92"/>
      <c r="G158" s="229"/>
      <c r="H158" s="90">
        <f t="shared" si="35"/>
        <v>0</v>
      </c>
      <c r="I158" s="229"/>
      <c r="J158" s="90">
        <f t="shared" si="36"/>
        <v>0</v>
      </c>
      <c r="K158" s="229"/>
      <c r="L158" s="90">
        <f t="shared" si="37"/>
        <v>0</v>
      </c>
      <c r="M158" s="229"/>
      <c r="N158" s="90">
        <f t="shared" si="38"/>
        <v>0</v>
      </c>
      <c r="O158" s="229"/>
      <c r="P158" s="90">
        <f t="shared" si="39"/>
        <v>0</v>
      </c>
      <c r="Q158" s="229"/>
      <c r="R158" s="90">
        <f t="shared" si="40"/>
        <v>0</v>
      </c>
      <c r="S158" s="229"/>
      <c r="T158" s="90">
        <f t="shared" si="41"/>
        <v>0</v>
      </c>
    </row>
    <row r="159" spans="1:20" ht="21.75" customHeight="1">
      <c r="A159" s="861"/>
      <c r="B159" s="752"/>
      <c r="C159" s="635">
        <v>4410</v>
      </c>
      <c r="D159" s="630"/>
      <c r="E159" s="122" t="s">
        <v>130</v>
      </c>
      <c r="F159" s="89"/>
      <c r="G159" s="229"/>
      <c r="H159" s="90">
        <f t="shared" si="35"/>
        <v>0</v>
      </c>
      <c r="I159" s="229"/>
      <c r="J159" s="90">
        <f t="shared" si="36"/>
        <v>0</v>
      </c>
      <c r="K159" s="229"/>
      <c r="L159" s="90">
        <f t="shared" si="37"/>
        <v>0</v>
      </c>
      <c r="M159" s="229"/>
      <c r="N159" s="90">
        <f t="shared" si="38"/>
        <v>0</v>
      </c>
      <c r="O159" s="229"/>
      <c r="P159" s="90">
        <f t="shared" si="39"/>
        <v>0</v>
      </c>
      <c r="Q159" s="229"/>
      <c r="R159" s="90">
        <f t="shared" si="40"/>
        <v>0</v>
      </c>
      <c r="S159" s="229"/>
      <c r="T159" s="90">
        <f t="shared" si="41"/>
        <v>0</v>
      </c>
    </row>
    <row r="160" spans="1:20" ht="21.75" customHeight="1">
      <c r="A160" s="861"/>
      <c r="B160" s="752"/>
      <c r="C160" s="635">
        <v>4430</v>
      </c>
      <c r="D160" s="630"/>
      <c r="E160" s="120" t="s">
        <v>122</v>
      </c>
      <c r="F160" s="89"/>
      <c r="G160" s="229"/>
      <c r="H160" s="90">
        <f t="shared" si="35"/>
        <v>0</v>
      </c>
      <c r="I160" s="229"/>
      <c r="J160" s="90">
        <f t="shared" si="36"/>
        <v>0</v>
      </c>
      <c r="K160" s="229"/>
      <c r="L160" s="90">
        <f t="shared" si="37"/>
        <v>0</v>
      </c>
      <c r="M160" s="229"/>
      <c r="N160" s="90">
        <f t="shared" si="38"/>
        <v>0</v>
      </c>
      <c r="O160" s="229"/>
      <c r="P160" s="90">
        <f t="shared" si="39"/>
        <v>0</v>
      </c>
      <c r="Q160" s="229"/>
      <c r="R160" s="90">
        <f t="shared" si="40"/>
        <v>0</v>
      </c>
      <c r="S160" s="229"/>
      <c r="T160" s="90">
        <f t="shared" si="41"/>
        <v>0</v>
      </c>
    </row>
    <row r="161" spans="1:20" ht="21.75" customHeight="1">
      <c r="A161" s="861"/>
      <c r="B161" s="752"/>
      <c r="C161" s="635">
        <v>4440</v>
      </c>
      <c r="D161" s="630"/>
      <c r="E161" s="120" t="s">
        <v>135</v>
      </c>
      <c r="F161" s="89"/>
      <c r="G161" s="229"/>
      <c r="H161" s="90">
        <f t="shared" si="35"/>
        <v>0</v>
      </c>
      <c r="I161" s="229"/>
      <c r="J161" s="90">
        <f t="shared" si="36"/>
        <v>0</v>
      </c>
      <c r="K161" s="229"/>
      <c r="L161" s="90">
        <f t="shared" si="37"/>
        <v>0</v>
      </c>
      <c r="M161" s="229"/>
      <c r="N161" s="90">
        <f t="shared" si="38"/>
        <v>0</v>
      </c>
      <c r="O161" s="229"/>
      <c r="P161" s="90">
        <f t="shared" si="39"/>
        <v>0</v>
      </c>
      <c r="Q161" s="229"/>
      <c r="R161" s="90">
        <f t="shared" si="40"/>
        <v>0</v>
      </c>
      <c r="S161" s="229"/>
      <c r="T161" s="90">
        <f t="shared" si="41"/>
        <v>0</v>
      </c>
    </row>
    <row r="162" spans="1:20" ht="21.75" customHeight="1">
      <c r="A162" s="861"/>
      <c r="B162" s="752"/>
      <c r="C162" s="635">
        <v>4740</v>
      </c>
      <c r="D162" s="630"/>
      <c r="E162" s="120" t="s">
        <v>197</v>
      </c>
      <c r="F162" s="92"/>
      <c r="G162" s="229"/>
      <c r="H162" s="90">
        <f t="shared" si="35"/>
        <v>0</v>
      </c>
      <c r="I162" s="229"/>
      <c r="J162" s="90">
        <f t="shared" si="36"/>
        <v>0</v>
      </c>
      <c r="K162" s="229"/>
      <c r="L162" s="90">
        <f t="shared" si="37"/>
        <v>0</v>
      </c>
      <c r="M162" s="229"/>
      <c r="N162" s="90">
        <f t="shared" si="38"/>
        <v>0</v>
      </c>
      <c r="O162" s="229"/>
      <c r="P162" s="90">
        <f t="shared" si="39"/>
        <v>0</v>
      </c>
      <c r="Q162" s="229"/>
      <c r="R162" s="90">
        <f t="shared" si="40"/>
        <v>0</v>
      </c>
      <c r="S162" s="229"/>
      <c r="T162" s="90">
        <f t="shared" si="41"/>
        <v>0</v>
      </c>
    </row>
    <row r="163" spans="1:20" ht="21.75" customHeight="1">
      <c r="A163" s="861"/>
      <c r="B163" s="852"/>
      <c r="C163" s="635">
        <v>4750</v>
      </c>
      <c r="D163" s="630"/>
      <c r="E163" s="120" t="s">
        <v>136</v>
      </c>
      <c r="F163" s="89"/>
      <c r="G163" s="229"/>
      <c r="H163" s="90">
        <f t="shared" si="35"/>
        <v>0</v>
      </c>
      <c r="I163" s="229"/>
      <c r="J163" s="90">
        <f t="shared" si="36"/>
        <v>0</v>
      </c>
      <c r="K163" s="229"/>
      <c r="L163" s="90">
        <f t="shared" si="37"/>
        <v>0</v>
      </c>
      <c r="M163" s="229"/>
      <c r="N163" s="90">
        <f t="shared" si="38"/>
        <v>0</v>
      </c>
      <c r="O163" s="229"/>
      <c r="P163" s="90">
        <f t="shared" si="39"/>
        <v>0</v>
      </c>
      <c r="Q163" s="229"/>
      <c r="R163" s="90">
        <f t="shared" si="40"/>
        <v>0</v>
      </c>
      <c r="S163" s="229"/>
      <c r="T163" s="90">
        <f t="shared" si="41"/>
        <v>0</v>
      </c>
    </row>
    <row r="164" spans="1:20" ht="21.75" customHeight="1">
      <c r="A164" s="861"/>
      <c r="B164" s="127">
        <v>80111</v>
      </c>
      <c r="C164" s="622" t="s">
        <v>198</v>
      </c>
      <c r="D164" s="772"/>
      <c r="E164" s="773"/>
      <c r="F164" s="88">
        <f>F165+F166+F167+F168+F169+F170+F171+F172+F173+F174+F175+F176+F177+F178+F179+F180+F181+F182</f>
        <v>0</v>
      </c>
      <c r="G164" s="229"/>
      <c r="H164" s="88">
        <f>H165+H166+H167+H168+H169+H170+H171+H172+H173+H174+H175+H176+H177+H178+H179+H180+H181+H182</f>
        <v>0</v>
      </c>
      <c r="I164" s="229"/>
      <c r="J164" s="88">
        <f>J165+J166+J167+J168+J169+J170+J171+J172+J173+J174+J175+J176+J177+J178+J179+J180+J181+J182</f>
        <v>0</v>
      </c>
      <c r="K164" s="229"/>
      <c r="L164" s="88">
        <f>L165+L166+L167+L168+L169+L170+L171+L172+L173+L174+L175+L176+L177+L178+L179+L180+L181+L182</f>
        <v>0</v>
      </c>
      <c r="M164" s="229"/>
      <c r="N164" s="88">
        <f>N165+N166+N167+N168+N169+N170+N171+N172+N173+N174+N175+N176+N177+N178+N179+N180+N181+N182</f>
        <v>0</v>
      </c>
      <c r="O164" s="229"/>
      <c r="P164" s="88">
        <f>P165+P166+P167+P168+P169+P170+P171+P172+P173+P174+P175+P176+P177+P178+P179+P180+P181+P182</f>
        <v>0</v>
      </c>
      <c r="Q164" s="229"/>
      <c r="R164" s="88">
        <f>R165+R166+R167+R168+R169+R170+R171+R172+R173+R174+R175+R176+R177+R178+R179+R180+R181+R182</f>
        <v>0</v>
      </c>
      <c r="S164" s="229"/>
      <c r="T164" s="88">
        <f>T165+T166+T167+T168+T169+T170+T171+T172+T173+T174+T175+T176+T177+T178+T179+T180+T181+T182</f>
        <v>0</v>
      </c>
    </row>
    <row r="165" spans="1:20" ht="21.75" customHeight="1">
      <c r="A165" s="861"/>
      <c r="B165" s="647"/>
      <c r="C165" s="662">
        <v>3020</v>
      </c>
      <c r="D165" s="783"/>
      <c r="E165" s="169" t="s">
        <v>137</v>
      </c>
      <c r="F165" s="94"/>
      <c r="G165" s="229"/>
      <c r="H165" s="94">
        <f aca="true" t="shared" si="42" ref="H165:H182">SUM(F165:G165)</f>
        <v>0</v>
      </c>
      <c r="I165" s="229"/>
      <c r="J165" s="94">
        <f aca="true" t="shared" si="43" ref="J165:J182">SUM(H165:I165)</f>
        <v>0</v>
      </c>
      <c r="K165" s="229"/>
      <c r="L165" s="94">
        <f aca="true" t="shared" si="44" ref="L165:L182">SUM(J165:K165)</f>
        <v>0</v>
      </c>
      <c r="M165" s="229"/>
      <c r="N165" s="94">
        <f aca="true" t="shared" si="45" ref="N165:N182">SUM(L165:M165)</f>
        <v>0</v>
      </c>
      <c r="O165" s="229"/>
      <c r="P165" s="94">
        <f aca="true" t="shared" si="46" ref="P165:P182">SUM(N165:O165)</f>
        <v>0</v>
      </c>
      <c r="Q165" s="229"/>
      <c r="R165" s="94">
        <f aca="true" t="shared" si="47" ref="R165:R182">SUM(P165:Q165)</f>
        <v>0</v>
      </c>
      <c r="S165" s="229"/>
      <c r="T165" s="94">
        <f aca="true" t="shared" si="48" ref="T165:T182">SUM(R165:S165)</f>
        <v>0</v>
      </c>
    </row>
    <row r="166" spans="1:20" ht="21.75" customHeight="1">
      <c r="A166" s="861"/>
      <c r="B166" s="612"/>
      <c r="C166" s="656">
        <v>4010</v>
      </c>
      <c r="D166" s="660"/>
      <c r="E166" s="165" t="s">
        <v>126</v>
      </c>
      <c r="F166" s="93"/>
      <c r="G166" s="231"/>
      <c r="H166" s="93">
        <f t="shared" si="42"/>
        <v>0</v>
      </c>
      <c r="I166" s="231"/>
      <c r="J166" s="93">
        <f t="shared" si="43"/>
        <v>0</v>
      </c>
      <c r="K166" s="231"/>
      <c r="L166" s="93">
        <f t="shared" si="44"/>
        <v>0</v>
      </c>
      <c r="M166" s="231"/>
      <c r="N166" s="93">
        <f t="shared" si="45"/>
        <v>0</v>
      </c>
      <c r="O166" s="231"/>
      <c r="P166" s="93">
        <f t="shared" si="46"/>
        <v>0</v>
      </c>
      <c r="Q166" s="231"/>
      <c r="R166" s="93">
        <f t="shared" si="47"/>
        <v>0</v>
      </c>
      <c r="S166" s="231"/>
      <c r="T166" s="93">
        <f t="shared" si="48"/>
        <v>0</v>
      </c>
    </row>
    <row r="167" spans="1:20" ht="21.75" customHeight="1">
      <c r="A167" s="861"/>
      <c r="B167" s="612"/>
      <c r="C167" s="656">
        <v>4040</v>
      </c>
      <c r="D167" s="660"/>
      <c r="E167" s="165" t="s">
        <v>185</v>
      </c>
      <c r="F167" s="93"/>
      <c r="G167" s="231"/>
      <c r="H167" s="93">
        <f t="shared" si="42"/>
        <v>0</v>
      </c>
      <c r="I167" s="231"/>
      <c r="J167" s="93">
        <f t="shared" si="43"/>
        <v>0</v>
      </c>
      <c r="K167" s="231"/>
      <c r="L167" s="93">
        <f t="shared" si="44"/>
        <v>0</v>
      </c>
      <c r="M167" s="231"/>
      <c r="N167" s="93">
        <f t="shared" si="45"/>
        <v>0</v>
      </c>
      <c r="O167" s="231"/>
      <c r="P167" s="93">
        <f t="shared" si="46"/>
        <v>0</v>
      </c>
      <c r="Q167" s="231"/>
      <c r="R167" s="93">
        <f t="shared" si="47"/>
        <v>0</v>
      </c>
      <c r="S167" s="231"/>
      <c r="T167" s="93">
        <f t="shared" si="48"/>
        <v>0</v>
      </c>
    </row>
    <row r="168" spans="1:20" ht="21.75" customHeight="1">
      <c r="A168" s="861"/>
      <c r="B168" s="612"/>
      <c r="C168" s="656">
        <v>4110</v>
      </c>
      <c r="D168" s="660"/>
      <c r="E168" s="165" t="s">
        <v>127</v>
      </c>
      <c r="F168" s="93"/>
      <c r="G168" s="231"/>
      <c r="H168" s="93">
        <f t="shared" si="42"/>
        <v>0</v>
      </c>
      <c r="I168" s="231"/>
      <c r="J168" s="93">
        <f t="shared" si="43"/>
        <v>0</v>
      </c>
      <c r="K168" s="231"/>
      <c r="L168" s="93">
        <f t="shared" si="44"/>
        <v>0</v>
      </c>
      <c r="M168" s="231"/>
      <c r="N168" s="93">
        <f t="shared" si="45"/>
        <v>0</v>
      </c>
      <c r="O168" s="231"/>
      <c r="P168" s="93">
        <f t="shared" si="46"/>
        <v>0</v>
      </c>
      <c r="Q168" s="231"/>
      <c r="R168" s="93">
        <f t="shared" si="47"/>
        <v>0</v>
      </c>
      <c r="S168" s="231"/>
      <c r="T168" s="93">
        <f t="shared" si="48"/>
        <v>0</v>
      </c>
    </row>
    <row r="169" spans="1:20" ht="21.75" customHeight="1">
      <c r="A169" s="861"/>
      <c r="B169" s="612"/>
      <c r="C169" s="656">
        <v>4120</v>
      </c>
      <c r="D169" s="660"/>
      <c r="E169" s="165" t="s">
        <v>128</v>
      </c>
      <c r="F169" s="93"/>
      <c r="G169" s="231"/>
      <c r="H169" s="93">
        <f t="shared" si="42"/>
        <v>0</v>
      </c>
      <c r="I169" s="231"/>
      <c r="J169" s="93">
        <f t="shared" si="43"/>
        <v>0</v>
      </c>
      <c r="K169" s="231"/>
      <c r="L169" s="93">
        <f t="shared" si="44"/>
        <v>0</v>
      </c>
      <c r="M169" s="231"/>
      <c r="N169" s="93">
        <f t="shared" si="45"/>
        <v>0</v>
      </c>
      <c r="O169" s="231"/>
      <c r="P169" s="93">
        <f t="shared" si="46"/>
        <v>0</v>
      </c>
      <c r="Q169" s="231"/>
      <c r="R169" s="93">
        <f t="shared" si="47"/>
        <v>0</v>
      </c>
      <c r="S169" s="231"/>
      <c r="T169" s="93">
        <f t="shared" si="48"/>
        <v>0</v>
      </c>
    </row>
    <row r="170" spans="1:20" ht="21.75" customHeight="1">
      <c r="A170" s="861"/>
      <c r="B170" s="612"/>
      <c r="C170" s="635">
        <v>4210</v>
      </c>
      <c r="D170" s="630"/>
      <c r="E170" s="120" t="s">
        <v>119</v>
      </c>
      <c r="F170" s="89"/>
      <c r="G170" s="229"/>
      <c r="H170" s="90">
        <f t="shared" si="42"/>
        <v>0</v>
      </c>
      <c r="I170" s="229"/>
      <c r="J170" s="90">
        <f t="shared" si="43"/>
        <v>0</v>
      </c>
      <c r="K170" s="229"/>
      <c r="L170" s="90">
        <f t="shared" si="44"/>
        <v>0</v>
      </c>
      <c r="M170" s="229"/>
      <c r="N170" s="90">
        <f t="shared" si="45"/>
        <v>0</v>
      </c>
      <c r="O170" s="229"/>
      <c r="P170" s="90">
        <f t="shared" si="46"/>
        <v>0</v>
      </c>
      <c r="Q170" s="229"/>
      <c r="R170" s="90">
        <f t="shared" si="47"/>
        <v>0</v>
      </c>
      <c r="S170" s="229"/>
      <c r="T170" s="90">
        <f t="shared" si="48"/>
        <v>0</v>
      </c>
    </row>
    <row r="171" spans="1:20" ht="21.75" customHeight="1">
      <c r="A171" s="861"/>
      <c r="B171" s="612"/>
      <c r="C171" s="635">
        <v>4240</v>
      </c>
      <c r="D171" s="630"/>
      <c r="E171" s="120" t="s">
        <v>143</v>
      </c>
      <c r="F171" s="89"/>
      <c r="G171" s="229"/>
      <c r="H171" s="90">
        <f t="shared" si="42"/>
        <v>0</v>
      </c>
      <c r="I171" s="229"/>
      <c r="J171" s="90">
        <f t="shared" si="43"/>
        <v>0</v>
      </c>
      <c r="K171" s="229"/>
      <c r="L171" s="90">
        <f t="shared" si="44"/>
        <v>0</v>
      </c>
      <c r="M171" s="229"/>
      <c r="N171" s="90">
        <f t="shared" si="45"/>
        <v>0</v>
      </c>
      <c r="O171" s="229"/>
      <c r="P171" s="90">
        <f t="shared" si="46"/>
        <v>0</v>
      </c>
      <c r="Q171" s="229"/>
      <c r="R171" s="90">
        <f t="shared" si="47"/>
        <v>0</v>
      </c>
      <c r="S171" s="229"/>
      <c r="T171" s="90">
        <f t="shared" si="48"/>
        <v>0</v>
      </c>
    </row>
    <row r="172" spans="1:20" ht="21.75" customHeight="1">
      <c r="A172" s="861"/>
      <c r="B172" s="612"/>
      <c r="C172" s="635">
        <v>4260</v>
      </c>
      <c r="D172" s="630"/>
      <c r="E172" s="120" t="s">
        <v>124</v>
      </c>
      <c r="F172" s="89"/>
      <c r="G172" s="229"/>
      <c r="H172" s="90">
        <f t="shared" si="42"/>
        <v>0</v>
      </c>
      <c r="I172" s="229"/>
      <c r="J172" s="90">
        <f t="shared" si="43"/>
        <v>0</v>
      </c>
      <c r="K172" s="229"/>
      <c r="L172" s="90">
        <f t="shared" si="44"/>
        <v>0</v>
      </c>
      <c r="M172" s="229"/>
      <c r="N172" s="90">
        <f t="shared" si="45"/>
        <v>0</v>
      </c>
      <c r="O172" s="229"/>
      <c r="P172" s="90">
        <f t="shared" si="46"/>
        <v>0</v>
      </c>
      <c r="Q172" s="229"/>
      <c r="R172" s="90">
        <f t="shared" si="47"/>
        <v>0</v>
      </c>
      <c r="S172" s="229"/>
      <c r="T172" s="90">
        <f t="shared" si="48"/>
        <v>0</v>
      </c>
    </row>
    <row r="173" spans="1:20" ht="21.75" customHeight="1">
      <c r="A173" s="861"/>
      <c r="B173" s="612"/>
      <c r="C173" s="635">
        <v>4270</v>
      </c>
      <c r="D173" s="630"/>
      <c r="E173" s="120" t="s">
        <v>120</v>
      </c>
      <c r="F173" s="89"/>
      <c r="G173" s="229"/>
      <c r="H173" s="90">
        <f t="shared" si="42"/>
        <v>0</v>
      </c>
      <c r="I173" s="229"/>
      <c r="J173" s="90">
        <f t="shared" si="43"/>
        <v>0</v>
      </c>
      <c r="K173" s="229"/>
      <c r="L173" s="90">
        <f t="shared" si="44"/>
        <v>0</v>
      </c>
      <c r="M173" s="229"/>
      <c r="N173" s="90">
        <f t="shared" si="45"/>
        <v>0</v>
      </c>
      <c r="O173" s="229"/>
      <c r="P173" s="90">
        <f t="shared" si="46"/>
        <v>0</v>
      </c>
      <c r="Q173" s="229"/>
      <c r="R173" s="90">
        <f t="shared" si="47"/>
        <v>0</v>
      </c>
      <c r="S173" s="229"/>
      <c r="T173" s="90">
        <f t="shared" si="48"/>
        <v>0</v>
      </c>
    </row>
    <row r="174" spans="1:20" ht="21.75" customHeight="1">
      <c r="A174" s="861"/>
      <c r="B174" s="612"/>
      <c r="C174" s="635">
        <v>4280</v>
      </c>
      <c r="D174" s="630"/>
      <c r="E174" s="120" t="s">
        <v>132</v>
      </c>
      <c r="F174" s="89"/>
      <c r="G174" s="229"/>
      <c r="H174" s="90">
        <f t="shared" si="42"/>
        <v>0</v>
      </c>
      <c r="I174" s="229"/>
      <c r="J174" s="90">
        <f t="shared" si="43"/>
        <v>0</v>
      </c>
      <c r="K174" s="229"/>
      <c r="L174" s="90">
        <f t="shared" si="44"/>
        <v>0</v>
      </c>
      <c r="M174" s="229"/>
      <c r="N174" s="90">
        <f t="shared" si="45"/>
        <v>0</v>
      </c>
      <c r="O174" s="229"/>
      <c r="P174" s="90">
        <f t="shared" si="46"/>
        <v>0</v>
      </c>
      <c r="Q174" s="229"/>
      <c r="R174" s="90">
        <f t="shared" si="47"/>
        <v>0</v>
      </c>
      <c r="S174" s="229"/>
      <c r="T174" s="90">
        <f t="shared" si="48"/>
        <v>0</v>
      </c>
    </row>
    <row r="175" spans="1:20" ht="21.75" customHeight="1">
      <c r="A175" s="861"/>
      <c r="B175" s="612"/>
      <c r="C175" s="635">
        <v>4300</v>
      </c>
      <c r="D175" s="630"/>
      <c r="E175" s="120" t="s">
        <v>117</v>
      </c>
      <c r="F175" s="89"/>
      <c r="G175" s="229"/>
      <c r="H175" s="90">
        <f t="shared" si="42"/>
        <v>0</v>
      </c>
      <c r="I175" s="229"/>
      <c r="J175" s="90">
        <f t="shared" si="43"/>
        <v>0</v>
      </c>
      <c r="K175" s="229"/>
      <c r="L175" s="90">
        <f t="shared" si="44"/>
        <v>0</v>
      </c>
      <c r="M175" s="229"/>
      <c r="N175" s="90">
        <f t="shared" si="45"/>
        <v>0</v>
      </c>
      <c r="O175" s="229"/>
      <c r="P175" s="90">
        <f t="shared" si="46"/>
        <v>0</v>
      </c>
      <c r="Q175" s="229"/>
      <c r="R175" s="90">
        <f t="shared" si="47"/>
        <v>0</v>
      </c>
      <c r="S175" s="229"/>
      <c r="T175" s="90">
        <f t="shared" si="48"/>
        <v>0</v>
      </c>
    </row>
    <row r="176" spans="1:20" ht="21.75" customHeight="1">
      <c r="A176" s="861"/>
      <c r="B176" s="612"/>
      <c r="C176" s="635">
        <v>4350</v>
      </c>
      <c r="D176" s="630"/>
      <c r="E176" s="120" t="s">
        <v>177</v>
      </c>
      <c r="F176" s="92"/>
      <c r="G176" s="229"/>
      <c r="H176" s="90">
        <f t="shared" si="42"/>
        <v>0</v>
      </c>
      <c r="I176" s="229"/>
      <c r="J176" s="90">
        <f t="shared" si="43"/>
        <v>0</v>
      </c>
      <c r="K176" s="229"/>
      <c r="L176" s="90">
        <f t="shared" si="44"/>
        <v>0</v>
      </c>
      <c r="M176" s="229"/>
      <c r="N176" s="90">
        <f t="shared" si="45"/>
        <v>0</v>
      </c>
      <c r="O176" s="229"/>
      <c r="P176" s="90">
        <f t="shared" si="46"/>
        <v>0</v>
      </c>
      <c r="Q176" s="229"/>
      <c r="R176" s="90">
        <f t="shared" si="47"/>
        <v>0</v>
      </c>
      <c r="S176" s="229"/>
      <c r="T176" s="90">
        <f t="shared" si="48"/>
        <v>0</v>
      </c>
    </row>
    <row r="177" spans="1:20" ht="21.75" customHeight="1">
      <c r="A177" s="861"/>
      <c r="B177" s="612"/>
      <c r="C177" s="635">
        <v>4370</v>
      </c>
      <c r="D177" s="630"/>
      <c r="E177" s="120" t="s">
        <v>134</v>
      </c>
      <c r="F177" s="92"/>
      <c r="G177" s="229"/>
      <c r="H177" s="90">
        <f t="shared" si="42"/>
        <v>0</v>
      </c>
      <c r="I177" s="229"/>
      <c r="J177" s="90">
        <f t="shared" si="43"/>
        <v>0</v>
      </c>
      <c r="K177" s="229"/>
      <c r="L177" s="90">
        <f t="shared" si="44"/>
        <v>0</v>
      </c>
      <c r="M177" s="229"/>
      <c r="N177" s="90">
        <f t="shared" si="45"/>
        <v>0</v>
      </c>
      <c r="O177" s="229"/>
      <c r="P177" s="90">
        <f t="shared" si="46"/>
        <v>0</v>
      </c>
      <c r="Q177" s="229"/>
      <c r="R177" s="90">
        <f t="shared" si="47"/>
        <v>0</v>
      </c>
      <c r="S177" s="229"/>
      <c r="T177" s="90">
        <f t="shared" si="48"/>
        <v>0</v>
      </c>
    </row>
    <row r="178" spans="1:20" ht="21.75" customHeight="1">
      <c r="A178" s="861"/>
      <c r="B178" s="612"/>
      <c r="C178" s="635">
        <v>4410</v>
      </c>
      <c r="D178" s="630"/>
      <c r="E178" s="122" t="s">
        <v>130</v>
      </c>
      <c r="F178" s="92"/>
      <c r="G178" s="229"/>
      <c r="H178" s="90">
        <f t="shared" si="42"/>
        <v>0</v>
      </c>
      <c r="I178" s="229"/>
      <c r="J178" s="90">
        <f t="shared" si="43"/>
        <v>0</v>
      </c>
      <c r="K178" s="229"/>
      <c r="L178" s="90">
        <f t="shared" si="44"/>
        <v>0</v>
      </c>
      <c r="M178" s="229"/>
      <c r="N178" s="90">
        <f t="shared" si="45"/>
        <v>0</v>
      </c>
      <c r="O178" s="229"/>
      <c r="P178" s="90">
        <f t="shared" si="46"/>
        <v>0</v>
      </c>
      <c r="Q178" s="229"/>
      <c r="R178" s="90">
        <f t="shared" si="47"/>
        <v>0</v>
      </c>
      <c r="S178" s="229"/>
      <c r="T178" s="90">
        <f t="shared" si="48"/>
        <v>0</v>
      </c>
    </row>
    <row r="179" spans="1:20" ht="21.75" customHeight="1">
      <c r="A179" s="861"/>
      <c r="B179" s="612"/>
      <c r="C179" s="635">
        <v>4430</v>
      </c>
      <c r="D179" s="630"/>
      <c r="E179" s="120" t="s">
        <v>122</v>
      </c>
      <c r="F179" s="92"/>
      <c r="G179" s="229"/>
      <c r="H179" s="90">
        <f t="shared" si="42"/>
        <v>0</v>
      </c>
      <c r="I179" s="229"/>
      <c r="J179" s="90">
        <f t="shared" si="43"/>
        <v>0</v>
      </c>
      <c r="K179" s="229"/>
      <c r="L179" s="90">
        <f t="shared" si="44"/>
        <v>0</v>
      </c>
      <c r="M179" s="229"/>
      <c r="N179" s="90">
        <f t="shared" si="45"/>
        <v>0</v>
      </c>
      <c r="O179" s="229"/>
      <c r="P179" s="90">
        <f t="shared" si="46"/>
        <v>0</v>
      </c>
      <c r="Q179" s="229"/>
      <c r="R179" s="90">
        <f t="shared" si="47"/>
        <v>0</v>
      </c>
      <c r="S179" s="229"/>
      <c r="T179" s="90">
        <f t="shared" si="48"/>
        <v>0</v>
      </c>
    </row>
    <row r="180" spans="1:20" ht="21.75" customHeight="1">
      <c r="A180" s="861"/>
      <c r="B180" s="612"/>
      <c r="C180" s="635">
        <v>4440</v>
      </c>
      <c r="D180" s="630"/>
      <c r="E180" s="120" t="s">
        <v>135</v>
      </c>
      <c r="F180" s="92"/>
      <c r="G180" s="229"/>
      <c r="H180" s="90">
        <f t="shared" si="42"/>
        <v>0</v>
      </c>
      <c r="I180" s="229"/>
      <c r="J180" s="90">
        <f t="shared" si="43"/>
        <v>0</v>
      </c>
      <c r="K180" s="229"/>
      <c r="L180" s="90">
        <f t="shared" si="44"/>
        <v>0</v>
      </c>
      <c r="M180" s="229"/>
      <c r="N180" s="90">
        <f t="shared" si="45"/>
        <v>0</v>
      </c>
      <c r="O180" s="229"/>
      <c r="P180" s="90">
        <f t="shared" si="46"/>
        <v>0</v>
      </c>
      <c r="Q180" s="229"/>
      <c r="R180" s="90">
        <f t="shared" si="47"/>
        <v>0</v>
      </c>
      <c r="S180" s="229"/>
      <c r="T180" s="90">
        <f t="shared" si="48"/>
        <v>0</v>
      </c>
    </row>
    <row r="181" spans="1:20" ht="21.75" customHeight="1">
      <c r="A181" s="861"/>
      <c r="B181" s="612"/>
      <c r="C181" s="635">
        <v>4740</v>
      </c>
      <c r="D181" s="630"/>
      <c r="E181" s="120" t="s">
        <v>197</v>
      </c>
      <c r="F181" s="235"/>
      <c r="G181" s="229"/>
      <c r="H181" s="90">
        <f t="shared" si="42"/>
        <v>0</v>
      </c>
      <c r="I181" s="229"/>
      <c r="J181" s="90">
        <f t="shared" si="43"/>
        <v>0</v>
      </c>
      <c r="K181" s="229"/>
      <c r="L181" s="90">
        <f t="shared" si="44"/>
        <v>0</v>
      </c>
      <c r="M181" s="229"/>
      <c r="N181" s="90">
        <f t="shared" si="45"/>
        <v>0</v>
      </c>
      <c r="O181" s="229"/>
      <c r="P181" s="90">
        <f t="shared" si="46"/>
        <v>0</v>
      </c>
      <c r="Q181" s="229"/>
      <c r="R181" s="90">
        <f t="shared" si="47"/>
        <v>0</v>
      </c>
      <c r="S181" s="229"/>
      <c r="T181" s="90">
        <f t="shared" si="48"/>
        <v>0</v>
      </c>
    </row>
    <row r="182" spans="1:20" ht="21.75" customHeight="1">
      <c r="A182" s="861"/>
      <c r="B182" s="613"/>
      <c r="C182" s="635">
        <v>4750</v>
      </c>
      <c r="D182" s="630"/>
      <c r="E182" s="120" t="s">
        <v>136</v>
      </c>
      <c r="F182" s="235"/>
      <c r="G182" s="229"/>
      <c r="H182" s="90">
        <f t="shared" si="42"/>
        <v>0</v>
      </c>
      <c r="I182" s="229"/>
      <c r="J182" s="90">
        <f t="shared" si="43"/>
        <v>0</v>
      </c>
      <c r="K182" s="229"/>
      <c r="L182" s="90">
        <f t="shared" si="44"/>
        <v>0</v>
      </c>
      <c r="M182" s="229"/>
      <c r="N182" s="90">
        <f t="shared" si="45"/>
        <v>0</v>
      </c>
      <c r="O182" s="229"/>
      <c r="P182" s="90">
        <f t="shared" si="46"/>
        <v>0</v>
      </c>
      <c r="Q182" s="229"/>
      <c r="R182" s="90">
        <f t="shared" si="47"/>
        <v>0</v>
      </c>
      <c r="S182" s="229"/>
      <c r="T182" s="90">
        <f t="shared" si="48"/>
        <v>0</v>
      </c>
    </row>
    <row r="183" spans="1:20" ht="21.75" customHeight="1">
      <c r="A183" s="861"/>
      <c r="B183" s="127">
        <v>80120</v>
      </c>
      <c r="C183" s="622" t="s">
        <v>199</v>
      </c>
      <c r="D183" s="772"/>
      <c r="E183" s="773"/>
      <c r="F183" s="88">
        <f>F184+F185+F186+F187+F188+F189+F190+F191+F192+F193+F194+F195+F196+F197+F198+F199+F200+F201+F202</f>
        <v>20000</v>
      </c>
      <c r="G183" s="229"/>
      <c r="H183" s="88">
        <f>H184+H185+H186+H187+H188+H189+H190+H191+H192+H193+H194+H195+H196+H197+H198+H199+H200+H201+H202</f>
        <v>34240</v>
      </c>
      <c r="I183" s="229"/>
      <c r="J183" s="88">
        <f>J184+J185+J186+J187+J188+J189+J190+J191+J192+J193+J194+J195+J196+J197+J198+J199+J200+J201+J202</f>
        <v>34240</v>
      </c>
      <c r="K183" s="229"/>
      <c r="L183" s="88">
        <f>L184+L185+L186+L187+L188+L189+L190+L191+L192+L193+L194+L195+L196+L197+L198+L199+L200+L201+L202</f>
        <v>34240</v>
      </c>
      <c r="M183" s="229"/>
      <c r="N183" s="88">
        <f>N184+N185+N186+N187+N188+N189+N190+N191+N192+N193+N194+N195+N196+N197+N198+N199+N200+N201+N202</f>
        <v>34240</v>
      </c>
      <c r="O183" s="229"/>
      <c r="P183" s="88">
        <f>P184+P185+P186+P187+P188+P189+P190+P191+P192+P193+P194+P195+P196+P197+P198+P199+P200+P201+P202</f>
        <v>34240</v>
      </c>
      <c r="Q183" s="229"/>
      <c r="R183" s="88">
        <f>R184+R185+R186+R187+R188+R189+R190+R191+R192+R193+R194+R195+R196+R197+R198+R199+R200+R201+R202</f>
        <v>34240</v>
      </c>
      <c r="S183" s="229"/>
      <c r="T183" s="88">
        <f>T184+T185+T186+T187+T188+T189+T190+T191+T192+T193+T194+T195+T196+T197+T198+T199+T200+T201+T202</f>
        <v>34240</v>
      </c>
    </row>
    <row r="184" spans="1:20" ht="21.75" customHeight="1">
      <c r="A184" s="861"/>
      <c r="B184" s="822"/>
      <c r="C184" s="705">
        <v>2540</v>
      </c>
      <c r="D184" s="757"/>
      <c r="E184" s="181" t="s">
        <v>200</v>
      </c>
      <c r="F184" s="187">
        <v>20000</v>
      </c>
      <c r="G184" s="229">
        <v>14240</v>
      </c>
      <c r="H184" s="182">
        <f aca="true" t="shared" si="49" ref="H184:H202">SUM(F184:G184)</f>
        <v>34240</v>
      </c>
      <c r="I184" s="229"/>
      <c r="J184" s="182">
        <f aca="true" t="shared" si="50" ref="J184:J202">SUM(H184:I184)</f>
        <v>34240</v>
      </c>
      <c r="K184" s="229"/>
      <c r="L184" s="182">
        <f aca="true" t="shared" si="51" ref="L184:L202">SUM(J184:K184)</f>
        <v>34240</v>
      </c>
      <c r="M184" s="229"/>
      <c r="N184" s="182">
        <f aca="true" t="shared" si="52" ref="N184:N202">SUM(L184:M184)</f>
        <v>34240</v>
      </c>
      <c r="O184" s="229"/>
      <c r="P184" s="182">
        <f aca="true" t="shared" si="53" ref="P184:P202">SUM(N184:O184)</f>
        <v>34240</v>
      </c>
      <c r="Q184" s="229"/>
      <c r="R184" s="182">
        <f aca="true" t="shared" si="54" ref="R184:R202">SUM(P184:Q184)</f>
        <v>34240</v>
      </c>
      <c r="S184" s="229"/>
      <c r="T184" s="182">
        <f aca="true" t="shared" si="55" ref="T184:T202">SUM(R184:S184)</f>
        <v>34240</v>
      </c>
    </row>
    <row r="185" spans="1:20" ht="21.75" customHeight="1">
      <c r="A185" s="861"/>
      <c r="B185" s="823"/>
      <c r="C185" s="662">
        <v>3020</v>
      </c>
      <c r="D185" s="783"/>
      <c r="E185" s="169" t="s">
        <v>137</v>
      </c>
      <c r="F185" s="97"/>
      <c r="G185" s="229"/>
      <c r="H185" s="94">
        <f t="shared" si="49"/>
        <v>0</v>
      </c>
      <c r="I185" s="229"/>
      <c r="J185" s="94">
        <f t="shared" si="50"/>
        <v>0</v>
      </c>
      <c r="K185" s="229"/>
      <c r="L185" s="94">
        <f t="shared" si="51"/>
        <v>0</v>
      </c>
      <c r="M185" s="229"/>
      <c r="N185" s="94">
        <f t="shared" si="52"/>
        <v>0</v>
      </c>
      <c r="O185" s="229"/>
      <c r="P185" s="94">
        <f t="shared" si="53"/>
        <v>0</v>
      </c>
      <c r="Q185" s="229"/>
      <c r="R185" s="94">
        <f t="shared" si="54"/>
        <v>0</v>
      </c>
      <c r="S185" s="229"/>
      <c r="T185" s="94">
        <f t="shared" si="55"/>
        <v>0</v>
      </c>
    </row>
    <row r="186" spans="1:20" ht="21.75" customHeight="1">
      <c r="A186" s="861"/>
      <c r="B186" s="823"/>
      <c r="C186" s="656">
        <v>4010</v>
      </c>
      <c r="D186" s="660"/>
      <c r="E186" s="165" t="s">
        <v>126</v>
      </c>
      <c r="F186" s="98"/>
      <c r="G186" s="231"/>
      <c r="H186" s="93">
        <f t="shared" si="49"/>
        <v>0</v>
      </c>
      <c r="I186" s="231"/>
      <c r="J186" s="93">
        <f t="shared" si="50"/>
        <v>0</v>
      </c>
      <c r="K186" s="231"/>
      <c r="L186" s="93">
        <f t="shared" si="51"/>
        <v>0</v>
      </c>
      <c r="M186" s="231"/>
      <c r="N186" s="93">
        <f t="shared" si="52"/>
        <v>0</v>
      </c>
      <c r="O186" s="231"/>
      <c r="P186" s="93">
        <f t="shared" si="53"/>
        <v>0</v>
      </c>
      <c r="Q186" s="231"/>
      <c r="R186" s="93">
        <f t="shared" si="54"/>
        <v>0</v>
      </c>
      <c r="S186" s="231"/>
      <c r="T186" s="93">
        <f t="shared" si="55"/>
        <v>0</v>
      </c>
    </row>
    <row r="187" spans="1:20" ht="21.75" customHeight="1">
      <c r="A187" s="861"/>
      <c r="B187" s="823"/>
      <c r="C187" s="656">
        <v>4040</v>
      </c>
      <c r="D187" s="660"/>
      <c r="E187" s="165" t="s">
        <v>185</v>
      </c>
      <c r="F187" s="93"/>
      <c r="G187" s="231"/>
      <c r="H187" s="93">
        <f t="shared" si="49"/>
        <v>0</v>
      </c>
      <c r="I187" s="231"/>
      <c r="J187" s="93">
        <f t="shared" si="50"/>
        <v>0</v>
      </c>
      <c r="K187" s="231"/>
      <c r="L187" s="93">
        <f t="shared" si="51"/>
        <v>0</v>
      </c>
      <c r="M187" s="231"/>
      <c r="N187" s="93">
        <f t="shared" si="52"/>
        <v>0</v>
      </c>
      <c r="O187" s="231"/>
      <c r="P187" s="93">
        <f t="shared" si="53"/>
        <v>0</v>
      </c>
      <c r="Q187" s="231"/>
      <c r="R187" s="93">
        <f t="shared" si="54"/>
        <v>0</v>
      </c>
      <c r="S187" s="231"/>
      <c r="T187" s="93">
        <f t="shared" si="55"/>
        <v>0</v>
      </c>
    </row>
    <row r="188" spans="1:20" ht="21.75" customHeight="1">
      <c r="A188" s="861"/>
      <c r="B188" s="823"/>
      <c r="C188" s="656">
        <v>4110</v>
      </c>
      <c r="D188" s="660"/>
      <c r="E188" s="165" t="s">
        <v>127</v>
      </c>
      <c r="F188" s="234"/>
      <c r="G188" s="231"/>
      <c r="H188" s="93">
        <f t="shared" si="49"/>
        <v>0</v>
      </c>
      <c r="I188" s="231"/>
      <c r="J188" s="93">
        <f t="shared" si="50"/>
        <v>0</v>
      </c>
      <c r="K188" s="231"/>
      <c r="L188" s="93">
        <f t="shared" si="51"/>
        <v>0</v>
      </c>
      <c r="M188" s="231"/>
      <c r="N188" s="93">
        <f t="shared" si="52"/>
        <v>0</v>
      </c>
      <c r="O188" s="231"/>
      <c r="P188" s="93">
        <f t="shared" si="53"/>
        <v>0</v>
      </c>
      <c r="Q188" s="231"/>
      <c r="R188" s="93">
        <f t="shared" si="54"/>
        <v>0</v>
      </c>
      <c r="S188" s="231"/>
      <c r="T188" s="93">
        <f t="shared" si="55"/>
        <v>0</v>
      </c>
    </row>
    <row r="189" spans="1:20" ht="21.75" customHeight="1">
      <c r="A189" s="861"/>
      <c r="B189" s="823"/>
      <c r="C189" s="656">
        <v>4120</v>
      </c>
      <c r="D189" s="660"/>
      <c r="E189" s="165" t="s">
        <v>128</v>
      </c>
      <c r="F189" s="234"/>
      <c r="G189" s="231"/>
      <c r="H189" s="93">
        <f t="shared" si="49"/>
        <v>0</v>
      </c>
      <c r="I189" s="231"/>
      <c r="J189" s="93">
        <f t="shared" si="50"/>
        <v>0</v>
      </c>
      <c r="K189" s="231"/>
      <c r="L189" s="93">
        <f t="shared" si="51"/>
        <v>0</v>
      </c>
      <c r="M189" s="231"/>
      <c r="N189" s="93">
        <f t="shared" si="52"/>
        <v>0</v>
      </c>
      <c r="O189" s="231"/>
      <c r="P189" s="93">
        <f t="shared" si="53"/>
        <v>0</v>
      </c>
      <c r="Q189" s="231"/>
      <c r="R189" s="93">
        <f t="shared" si="54"/>
        <v>0</v>
      </c>
      <c r="S189" s="231"/>
      <c r="T189" s="93">
        <f t="shared" si="55"/>
        <v>0</v>
      </c>
    </row>
    <row r="190" spans="1:20" ht="21.75" customHeight="1">
      <c r="A190" s="861"/>
      <c r="B190" s="823"/>
      <c r="C190" s="656">
        <v>4170</v>
      </c>
      <c r="D190" s="634"/>
      <c r="E190" s="165" t="s">
        <v>131</v>
      </c>
      <c r="F190" s="98"/>
      <c r="G190" s="231"/>
      <c r="H190" s="93">
        <f t="shared" si="49"/>
        <v>0</v>
      </c>
      <c r="I190" s="231"/>
      <c r="J190" s="93">
        <f t="shared" si="50"/>
        <v>0</v>
      </c>
      <c r="K190" s="231"/>
      <c r="L190" s="93">
        <f t="shared" si="51"/>
        <v>0</v>
      </c>
      <c r="M190" s="231"/>
      <c r="N190" s="93">
        <f t="shared" si="52"/>
        <v>0</v>
      </c>
      <c r="O190" s="231"/>
      <c r="P190" s="93">
        <f t="shared" si="53"/>
        <v>0</v>
      </c>
      <c r="Q190" s="231"/>
      <c r="R190" s="93">
        <f t="shared" si="54"/>
        <v>0</v>
      </c>
      <c r="S190" s="231"/>
      <c r="T190" s="93">
        <f t="shared" si="55"/>
        <v>0</v>
      </c>
    </row>
    <row r="191" spans="1:20" ht="21.75" customHeight="1">
      <c r="A191" s="861"/>
      <c r="B191" s="823"/>
      <c r="C191" s="635">
        <v>4210</v>
      </c>
      <c r="D191" s="630"/>
      <c r="E191" s="120" t="s">
        <v>119</v>
      </c>
      <c r="F191" s="92"/>
      <c r="G191" s="229"/>
      <c r="H191" s="90">
        <f t="shared" si="49"/>
        <v>0</v>
      </c>
      <c r="I191" s="229"/>
      <c r="J191" s="90">
        <f t="shared" si="50"/>
        <v>0</v>
      </c>
      <c r="K191" s="229"/>
      <c r="L191" s="90">
        <f t="shared" si="51"/>
        <v>0</v>
      </c>
      <c r="M191" s="229"/>
      <c r="N191" s="90">
        <f t="shared" si="52"/>
        <v>0</v>
      </c>
      <c r="O191" s="229"/>
      <c r="P191" s="90">
        <f t="shared" si="53"/>
        <v>0</v>
      </c>
      <c r="Q191" s="229"/>
      <c r="R191" s="90">
        <f t="shared" si="54"/>
        <v>0</v>
      </c>
      <c r="S191" s="229"/>
      <c r="T191" s="90">
        <f t="shared" si="55"/>
        <v>0</v>
      </c>
    </row>
    <row r="192" spans="1:20" ht="21.75" customHeight="1">
      <c r="A192" s="861"/>
      <c r="B192" s="823"/>
      <c r="C192" s="635">
        <v>4260</v>
      </c>
      <c r="D192" s="630"/>
      <c r="E192" s="120" t="s">
        <v>124</v>
      </c>
      <c r="F192" s="92"/>
      <c r="G192" s="229"/>
      <c r="H192" s="90">
        <f t="shared" si="49"/>
        <v>0</v>
      </c>
      <c r="I192" s="229"/>
      <c r="J192" s="90">
        <f t="shared" si="50"/>
        <v>0</v>
      </c>
      <c r="K192" s="229"/>
      <c r="L192" s="90">
        <f t="shared" si="51"/>
        <v>0</v>
      </c>
      <c r="M192" s="229"/>
      <c r="N192" s="90">
        <f t="shared" si="52"/>
        <v>0</v>
      </c>
      <c r="O192" s="229"/>
      <c r="P192" s="90">
        <f t="shared" si="53"/>
        <v>0</v>
      </c>
      <c r="Q192" s="229"/>
      <c r="R192" s="90">
        <f t="shared" si="54"/>
        <v>0</v>
      </c>
      <c r="S192" s="229"/>
      <c r="T192" s="90">
        <f t="shared" si="55"/>
        <v>0</v>
      </c>
    </row>
    <row r="193" spans="1:20" ht="21.75" customHeight="1">
      <c r="A193" s="861"/>
      <c r="B193" s="823"/>
      <c r="C193" s="635">
        <v>4270</v>
      </c>
      <c r="D193" s="630"/>
      <c r="E193" s="120" t="s">
        <v>120</v>
      </c>
      <c r="F193" s="92"/>
      <c r="G193" s="229"/>
      <c r="H193" s="90">
        <f t="shared" si="49"/>
        <v>0</v>
      </c>
      <c r="I193" s="229"/>
      <c r="J193" s="90">
        <f t="shared" si="50"/>
        <v>0</v>
      </c>
      <c r="K193" s="229"/>
      <c r="L193" s="90">
        <f t="shared" si="51"/>
        <v>0</v>
      </c>
      <c r="M193" s="229"/>
      <c r="N193" s="90">
        <f t="shared" si="52"/>
        <v>0</v>
      </c>
      <c r="O193" s="229"/>
      <c r="P193" s="90">
        <f t="shared" si="53"/>
        <v>0</v>
      </c>
      <c r="Q193" s="229"/>
      <c r="R193" s="90">
        <f t="shared" si="54"/>
        <v>0</v>
      </c>
      <c r="S193" s="229"/>
      <c r="T193" s="90">
        <f t="shared" si="55"/>
        <v>0</v>
      </c>
    </row>
    <row r="194" spans="1:20" ht="21.75" customHeight="1">
      <c r="A194" s="861"/>
      <c r="B194" s="823"/>
      <c r="C194" s="635">
        <v>4280</v>
      </c>
      <c r="D194" s="630"/>
      <c r="E194" s="120" t="s">
        <v>132</v>
      </c>
      <c r="F194" s="89"/>
      <c r="G194" s="229"/>
      <c r="H194" s="90">
        <f t="shared" si="49"/>
        <v>0</v>
      </c>
      <c r="I194" s="229"/>
      <c r="J194" s="90">
        <f t="shared" si="50"/>
        <v>0</v>
      </c>
      <c r="K194" s="229"/>
      <c r="L194" s="90">
        <f t="shared" si="51"/>
        <v>0</v>
      </c>
      <c r="M194" s="229"/>
      <c r="N194" s="90">
        <f t="shared" si="52"/>
        <v>0</v>
      </c>
      <c r="O194" s="229"/>
      <c r="P194" s="90">
        <f t="shared" si="53"/>
        <v>0</v>
      </c>
      <c r="Q194" s="229"/>
      <c r="R194" s="90">
        <f t="shared" si="54"/>
        <v>0</v>
      </c>
      <c r="S194" s="229"/>
      <c r="T194" s="90">
        <f t="shared" si="55"/>
        <v>0</v>
      </c>
    </row>
    <row r="195" spans="1:20" ht="21.75" customHeight="1">
      <c r="A195" s="861"/>
      <c r="B195" s="823"/>
      <c r="C195" s="635">
        <v>4300</v>
      </c>
      <c r="D195" s="630"/>
      <c r="E195" s="120" t="s">
        <v>117</v>
      </c>
      <c r="F195" s="89"/>
      <c r="G195" s="229"/>
      <c r="H195" s="90">
        <f t="shared" si="49"/>
        <v>0</v>
      </c>
      <c r="I195" s="229"/>
      <c r="J195" s="90">
        <f t="shared" si="50"/>
        <v>0</v>
      </c>
      <c r="K195" s="229"/>
      <c r="L195" s="90">
        <f t="shared" si="51"/>
        <v>0</v>
      </c>
      <c r="M195" s="229"/>
      <c r="N195" s="90">
        <f t="shared" si="52"/>
        <v>0</v>
      </c>
      <c r="O195" s="229"/>
      <c r="P195" s="90">
        <f t="shared" si="53"/>
        <v>0</v>
      </c>
      <c r="Q195" s="229"/>
      <c r="R195" s="90">
        <f t="shared" si="54"/>
        <v>0</v>
      </c>
      <c r="S195" s="229"/>
      <c r="T195" s="90">
        <f t="shared" si="55"/>
        <v>0</v>
      </c>
    </row>
    <row r="196" spans="1:20" ht="21.75" customHeight="1">
      <c r="A196" s="861"/>
      <c r="B196" s="823"/>
      <c r="C196" s="635">
        <v>4350</v>
      </c>
      <c r="D196" s="630"/>
      <c r="E196" s="120" t="s">
        <v>177</v>
      </c>
      <c r="F196" s="89"/>
      <c r="G196" s="229"/>
      <c r="H196" s="90">
        <f t="shared" si="49"/>
        <v>0</v>
      </c>
      <c r="I196" s="229"/>
      <c r="J196" s="90">
        <f t="shared" si="50"/>
        <v>0</v>
      </c>
      <c r="K196" s="229"/>
      <c r="L196" s="90">
        <f t="shared" si="51"/>
        <v>0</v>
      </c>
      <c r="M196" s="229"/>
      <c r="N196" s="90">
        <f t="shared" si="52"/>
        <v>0</v>
      </c>
      <c r="O196" s="229"/>
      <c r="P196" s="90">
        <f t="shared" si="53"/>
        <v>0</v>
      </c>
      <c r="Q196" s="229"/>
      <c r="R196" s="90">
        <f t="shared" si="54"/>
        <v>0</v>
      </c>
      <c r="S196" s="229"/>
      <c r="T196" s="90">
        <f t="shared" si="55"/>
        <v>0</v>
      </c>
    </row>
    <row r="197" spans="1:20" ht="21.75" customHeight="1">
      <c r="A197" s="861"/>
      <c r="B197" s="823"/>
      <c r="C197" s="635">
        <v>4370</v>
      </c>
      <c r="D197" s="630"/>
      <c r="E197" s="120" t="s">
        <v>134</v>
      </c>
      <c r="F197" s="89"/>
      <c r="G197" s="229"/>
      <c r="H197" s="90">
        <f t="shared" si="49"/>
        <v>0</v>
      </c>
      <c r="I197" s="229"/>
      <c r="J197" s="90">
        <f t="shared" si="50"/>
        <v>0</v>
      </c>
      <c r="K197" s="229"/>
      <c r="L197" s="90">
        <f t="shared" si="51"/>
        <v>0</v>
      </c>
      <c r="M197" s="229"/>
      <c r="N197" s="90">
        <f t="shared" si="52"/>
        <v>0</v>
      </c>
      <c r="O197" s="229"/>
      <c r="P197" s="90">
        <f t="shared" si="53"/>
        <v>0</v>
      </c>
      <c r="Q197" s="229"/>
      <c r="R197" s="90">
        <f t="shared" si="54"/>
        <v>0</v>
      </c>
      <c r="S197" s="229"/>
      <c r="T197" s="90">
        <f t="shared" si="55"/>
        <v>0</v>
      </c>
    </row>
    <row r="198" spans="1:20" ht="21.75" customHeight="1">
      <c r="A198" s="861"/>
      <c r="B198" s="823"/>
      <c r="C198" s="635">
        <v>4410</v>
      </c>
      <c r="D198" s="630"/>
      <c r="E198" s="122" t="s">
        <v>130</v>
      </c>
      <c r="F198" s="89"/>
      <c r="G198" s="229"/>
      <c r="H198" s="90">
        <f t="shared" si="49"/>
        <v>0</v>
      </c>
      <c r="I198" s="229"/>
      <c r="J198" s="90">
        <f t="shared" si="50"/>
        <v>0</v>
      </c>
      <c r="K198" s="229"/>
      <c r="L198" s="90">
        <f t="shared" si="51"/>
        <v>0</v>
      </c>
      <c r="M198" s="229"/>
      <c r="N198" s="90">
        <f t="shared" si="52"/>
        <v>0</v>
      </c>
      <c r="O198" s="229"/>
      <c r="P198" s="90">
        <f t="shared" si="53"/>
        <v>0</v>
      </c>
      <c r="Q198" s="229"/>
      <c r="R198" s="90">
        <f t="shared" si="54"/>
        <v>0</v>
      </c>
      <c r="S198" s="229"/>
      <c r="T198" s="90">
        <f t="shared" si="55"/>
        <v>0</v>
      </c>
    </row>
    <row r="199" spans="1:20" ht="21.75" customHeight="1">
      <c r="A199" s="861"/>
      <c r="B199" s="823"/>
      <c r="C199" s="635">
        <v>4430</v>
      </c>
      <c r="D199" s="630"/>
      <c r="E199" s="120" t="s">
        <v>122</v>
      </c>
      <c r="F199" s="89"/>
      <c r="G199" s="229"/>
      <c r="H199" s="90">
        <f t="shared" si="49"/>
        <v>0</v>
      </c>
      <c r="I199" s="229"/>
      <c r="J199" s="90">
        <f t="shared" si="50"/>
        <v>0</v>
      </c>
      <c r="K199" s="229"/>
      <c r="L199" s="90">
        <f t="shared" si="51"/>
        <v>0</v>
      </c>
      <c r="M199" s="229"/>
      <c r="N199" s="90">
        <f t="shared" si="52"/>
        <v>0</v>
      </c>
      <c r="O199" s="229"/>
      <c r="P199" s="90">
        <f t="shared" si="53"/>
        <v>0</v>
      </c>
      <c r="Q199" s="229"/>
      <c r="R199" s="90">
        <f t="shared" si="54"/>
        <v>0</v>
      </c>
      <c r="S199" s="229"/>
      <c r="T199" s="90">
        <f t="shared" si="55"/>
        <v>0</v>
      </c>
    </row>
    <row r="200" spans="1:20" ht="21.75" customHeight="1">
      <c r="A200" s="861"/>
      <c r="B200" s="823"/>
      <c r="C200" s="635">
        <v>4440</v>
      </c>
      <c r="D200" s="630"/>
      <c r="E200" s="120" t="s">
        <v>135</v>
      </c>
      <c r="F200" s="89"/>
      <c r="G200" s="229"/>
      <c r="H200" s="90">
        <f t="shared" si="49"/>
        <v>0</v>
      </c>
      <c r="I200" s="229"/>
      <c r="J200" s="90">
        <f t="shared" si="50"/>
        <v>0</v>
      </c>
      <c r="K200" s="229"/>
      <c r="L200" s="90">
        <f t="shared" si="51"/>
        <v>0</v>
      </c>
      <c r="M200" s="229"/>
      <c r="N200" s="90">
        <f t="shared" si="52"/>
        <v>0</v>
      </c>
      <c r="O200" s="229"/>
      <c r="P200" s="90">
        <f t="shared" si="53"/>
        <v>0</v>
      </c>
      <c r="Q200" s="229"/>
      <c r="R200" s="90">
        <f t="shared" si="54"/>
        <v>0</v>
      </c>
      <c r="S200" s="229"/>
      <c r="T200" s="90">
        <f t="shared" si="55"/>
        <v>0</v>
      </c>
    </row>
    <row r="201" spans="1:20" ht="21.75" customHeight="1">
      <c r="A201" s="861"/>
      <c r="B201" s="823"/>
      <c r="C201" s="635">
        <v>4740</v>
      </c>
      <c r="D201" s="630"/>
      <c r="E201" s="120" t="s">
        <v>197</v>
      </c>
      <c r="F201" s="92"/>
      <c r="G201" s="229"/>
      <c r="H201" s="90">
        <f t="shared" si="49"/>
        <v>0</v>
      </c>
      <c r="I201" s="229"/>
      <c r="J201" s="90">
        <f t="shared" si="50"/>
        <v>0</v>
      </c>
      <c r="K201" s="229"/>
      <c r="L201" s="90">
        <f t="shared" si="51"/>
        <v>0</v>
      </c>
      <c r="M201" s="229"/>
      <c r="N201" s="90">
        <f t="shared" si="52"/>
        <v>0</v>
      </c>
      <c r="O201" s="229"/>
      <c r="P201" s="90">
        <f t="shared" si="53"/>
        <v>0</v>
      </c>
      <c r="Q201" s="229"/>
      <c r="R201" s="90">
        <f t="shared" si="54"/>
        <v>0</v>
      </c>
      <c r="S201" s="229"/>
      <c r="T201" s="90">
        <f t="shared" si="55"/>
        <v>0</v>
      </c>
    </row>
    <row r="202" spans="1:20" ht="21.75" customHeight="1">
      <c r="A202" s="861"/>
      <c r="B202" s="824"/>
      <c r="C202" s="635">
        <v>4750</v>
      </c>
      <c r="D202" s="630"/>
      <c r="E202" s="120" t="s">
        <v>136</v>
      </c>
      <c r="F202" s="92"/>
      <c r="G202" s="229"/>
      <c r="H202" s="90">
        <f t="shared" si="49"/>
        <v>0</v>
      </c>
      <c r="I202" s="229"/>
      <c r="J202" s="90">
        <f t="shared" si="50"/>
        <v>0</v>
      </c>
      <c r="K202" s="229"/>
      <c r="L202" s="90">
        <f t="shared" si="51"/>
        <v>0</v>
      </c>
      <c r="M202" s="229"/>
      <c r="N202" s="90">
        <f t="shared" si="52"/>
        <v>0</v>
      </c>
      <c r="O202" s="229"/>
      <c r="P202" s="90">
        <f t="shared" si="53"/>
        <v>0</v>
      </c>
      <c r="Q202" s="229"/>
      <c r="R202" s="90">
        <f t="shared" si="54"/>
        <v>0</v>
      </c>
      <c r="S202" s="229"/>
      <c r="T202" s="90">
        <f t="shared" si="55"/>
        <v>0</v>
      </c>
    </row>
    <row r="203" spans="1:20" ht="21.75" customHeight="1">
      <c r="A203" s="861"/>
      <c r="B203" s="127">
        <v>80130</v>
      </c>
      <c r="C203" s="622" t="s">
        <v>201</v>
      </c>
      <c r="D203" s="772"/>
      <c r="E203" s="773"/>
      <c r="F203" s="88">
        <f>F204+F205+F206+F207+F208+F209+F210+F211+F212+F213+F214+F215+F216+F217+F218+F219+F220+F221+F222+F223</f>
        <v>0</v>
      </c>
      <c r="G203" s="229"/>
      <c r="H203" s="88">
        <f>H204+H205+H206+H207+H208+H209+H210+H211+H212+H213+H214+H215+H216+H217+H218+H219+H220+H221+H222+H223</f>
        <v>0</v>
      </c>
      <c r="I203" s="229"/>
      <c r="J203" s="88">
        <f>J204+J205+J206+J207+J208+J209+J210+J211+J212+J213+J214+J215+J216+J217+J218+J219+J220+J221+J222+J223</f>
        <v>0</v>
      </c>
      <c r="K203" s="229"/>
      <c r="L203" s="88">
        <f>L204+L205+L206+L207+L208+L209+L210+L211+L212+L213+L214+L215+L216+L217+L218+L219+L220+L221+L222+L223</f>
        <v>0</v>
      </c>
      <c r="M203" s="229"/>
      <c r="N203" s="88">
        <f>N204+N205+N206+N207+N208+N209+N210+N211+N212+N213+N214+N215+N216+N217+N218+N219+N220+N221+N222+N223</f>
        <v>0</v>
      </c>
      <c r="O203" s="229"/>
      <c r="P203" s="88">
        <f>P204+P205+P206+P207+P208+P209+P210+P211+P212+P213+P214+P215+P216+P217+P218+P219+P220+P221+P222+P223</f>
        <v>0</v>
      </c>
      <c r="Q203" s="229"/>
      <c r="R203" s="88">
        <f>R204+R205+R206+R207+R208+R209+R210+R211+R212+R213+R214+R215+R216+R217+R218+R219+R220+R221+R222+R223</f>
        <v>0</v>
      </c>
      <c r="S203" s="229"/>
      <c r="T203" s="88">
        <f>T204+T205+T206+T207+T208+T209+T210+T211+T212+T213+T214+T215+T216+T217+T218+T219+T220+T221+T222+T223</f>
        <v>0</v>
      </c>
    </row>
    <row r="204" spans="1:20" ht="21.75" customHeight="1">
      <c r="A204" s="861"/>
      <c r="B204" s="676"/>
      <c r="C204" s="662">
        <v>3020</v>
      </c>
      <c r="D204" s="783"/>
      <c r="E204" s="169" t="s">
        <v>137</v>
      </c>
      <c r="F204" s="97"/>
      <c r="G204" s="229"/>
      <c r="H204" s="94">
        <f aca="true" t="shared" si="56" ref="H204:H223">SUM(F204:G204)</f>
        <v>0</v>
      </c>
      <c r="I204" s="229"/>
      <c r="J204" s="94">
        <f aca="true" t="shared" si="57" ref="J204:J223">SUM(H204:I204)</f>
        <v>0</v>
      </c>
      <c r="K204" s="229"/>
      <c r="L204" s="94">
        <f aca="true" t="shared" si="58" ref="L204:L223">SUM(J204:K204)</f>
        <v>0</v>
      </c>
      <c r="M204" s="229"/>
      <c r="N204" s="94">
        <f aca="true" t="shared" si="59" ref="N204:N223">SUM(L204:M204)</f>
        <v>0</v>
      </c>
      <c r="O204" s="229"/>
      <c r="P204" s="94">
        <f aca="true" t="shared" si="60" ref="P204:P223">SUM(N204:O204)</f>
        <v>0</v>
      </c>
      <c r="Q204" s="229"/>
      <c r="R204" s="94">
        <f aca="true" t="shared" si="61" ref="R204:R223">SUM(P204:Q204)</f>
        <v>0</v>
      </c>
      <c r="S204" s="229"/>
      <c r="T204" s="94">
        <f aca="true" t="shared" si="62" ref="T204:T223">SUM(R204:S204)</f>
        <v>0</v>
      </c>
    </row>
    <row r="205" spans="1:20" ht="21.75" customHeight="1">
      <c r="A205" s="861"/>
      <c r="B205" s="827"/>
      <c r="C205" s="656">
        <v>4010</v>
      </c>
      <c r="D205" s="660"/>
      <c r="E205" s="165" t="s">
        <v>126</v>
      </c>
      <c r="F205" s="98"/>
      <c r="G205" s="231"/>
      <c r="H205" s="93">
        <f t="shared" si="56"/>
        <v>0</v>
      </c>
      <c r="I205" s="231"/>
      <c r="J205" s="93">
        <f t="shared" si="57"/>
        <v>0</v>
      </c>
      <c r="K205" s="231"/>
      <c r="L205" s="93">
        <f t="shared" si="58"/>
        <v>0</v>
      </c>
      <c r="M205" s="231"/>
      <c r="N205" s="93">
        <f t="shared" si="59"/>
        <v>0</v>
      </c>
      <c r="O205" s="231"/>
      <c r="P205" s="93">
        <f t="shared" si="60"/>
        <v>0</v>
      </c>
      <c r="Q205" s="231"/>
      <c r="R205" s="93">
        <f t="shared" si="61"/>
        <v>0</v>
      </c>
      <c r="S205" s="231"/>
      <c r="T205" s="93">
        <f t="shared" si="62"/>
        <v>0</v>
      </c>
    </row>
    <row r="206" spans="1:20" ht="21.75" customHeight="1">
      <c r="A206" s="861"/>
      <c r="B206" s="827"/>
      <c r="C206" s="656">
        <v>4040</v>
      </c>
      <c r="D206" s="660"/>
      <c r="E206" s="165" t="s">
        <v>185</v>
      </c>
      <c r="F206" s="98"/>
      <c r="G206" s="231"/>
      <c r="H206" s="93">
        <f t="shared" si="56"/>
        <v>0</v>
      </c>
      <c r="I206" s="231"/>
      <c r="J206" s="93">
        <f t="shared" si="57"/>
        <v>0</v>
      </c>
      <c r="K206" s="231"/>
      <c r="L206" s="93">
        <f t="shared" si="58"/>
        <v>0</v>
      </c>
      <c r="M206" s="231"/>
      <c r="N206" s="93">
        <f t="shared" si="59"/>
        <v>0</v>
      </c>
      <c r="O206" s="231"/>
      <c r="P206" s="93">
        <f t="shared" si="60"/>
        <v>0</v>
      </c>
      <c r="Q206" s="231"/>
      <c r="R206" s="93">
        <f t="shared" si="61"/>
        <v>0</v>
      </c>
      <c r="S206" s="231"/>
      <c r="T206" s="93">
        <f t="shared" si="62"/>
        <v>0</v>
      </c>
    </row>
    <row r="207" spans="1:20" ht="21.75" customHeight="1">
      <c r="A207" s="861"/>
      <c r="B207" s="827"/>
      <c r="C207" s="656">
        <v>4110</v>
      </c>
      <c r="D207" s="660"/>
      <c r="E207" s="165" t="s">
        <v>127</v>
      </c>
      <c r="F207" s="98"/>
      <c r="G207" s="231"/>
      <c r="H207" s="93">
        <f t="shared" si="56"/>
        <v>0</v>
      </c>
      <c r="I207" s="231"/>
      <c r="J207" s="93">
        <f t="shared" si="57"/>
        <v>0</v>
      </c>
      <c r="K207" s="231"/>
      <c r="L207" s="93">
        <f t="shared" si="58"/>
        <v>0</v>
      </c>
      <c r="M207" s="231"/>
      <c r="N207" s="93">
        <f t="shared" si="59"/>
        <v>0</v>
      </c>
      <c r="O207" s="231"/>
      <c r="P207" s="93">
        <f t="shared" si="60"/>
        <v>0</v>
      </c>
      <c r="Q207" s="231"/>
      <c r="R207" s="93">
        <f t="shared" si="61"/>
        <v>0</v>
      </c>
      <c r="S207" s="231"/>
      <c r="T207" s="93">
        <f t="shared" si="62"/>
        <v>0</v>
      </c>
    </row>
    <row r="208" spans="1:20" ht="21.75" customHeight="1">
      <c r="A208" s="861"/>
      <c r="B208" s="827"/>
      <c r="C208" s="656">
        <v>4120</v>
      </c>
      <c r="D208" s="660"/>
      <c r="E208" s="165" t="s">
        <v>128</v>
      </c>
      <c r="F208" s="93"/>
      <c r="G208" s="231"/>
      <c r="H208" s="93">
        <f t="shared" si="56"/>
        <v>0</v>
      </c>
      <c r="I208" s="231"/>
      <c r="J208" s="93">
        <f t="shared" si="57"/>
        <v>0</v>
      </c>
      <c r="K208" s="231"/>
      <c r="L208" s="93">
        <f t="shared" si="58"/>
        <v>0</v>
      </c>
      <c r="M208" s="231"/>
      <c r="N208" s="93">
        <f t="shared" si="59"/>
        <v>0</v>
      </c>
      <c r="O208" s="231"/>
      <c r="P208" s="93">
        <f t="shared" si="60"/>
        <v>0</v>
      </c>
      <c r="Q208" s="231"/>
      <c r="R208" s="93">
        <f t="shared" si="61"/>
        <v>0</v>
      </c>
      <c r="S208" s="231"/>
      <c r="T208" s="93">
        <f t="shared" si="62"/>
        <v>0</v>
      </c>
    </row>
    <row r="209" spans="1:20" ht="21.75" customHeight="1">
      <c r="A209" s="861"/>
      <c r="B209" s="827"/>
      <c r="C209" s="656">
        <v>4170</v>
      </c>
      <c r="D209" s="660"/>
      <c r="E209" s="165" t="s">
        <v>131</v>
      </c>
      <c r="F209" s="98"/>
      <c r="G209" s="231"/>
      <c r="H209" s="93">
        <f t="shared" si="56"/>
        <v>0</v>
      </c>
      <c r="I209" s="231"/>
      <c r="J209" s="93">
        <f t="shared" si="57"/>
        <v>0</v>
      </c>
      <c r="K209" s="231"/>
      <c r="L209" s="93">
        <f t="shared" si="58"/>
        <v>0</v>
      </c>
      <c r="M209" s="231"/>
      <c r="N209" s="93">
        <f t="shared" si="59"/>
        <v>0</v>
      </c>
      <c r="O209" s="231"/>
      <c r="P209" s="93">
        <f t="shared" si="60"/>
        <v>0</v>
      </c>
      <c r="Q209" s="231"/>
      <c r="R209" s="93">
        <f t="shared" si="61"/>
        <v>0</v>
      </c>
      <c r="S209" s="231"/>
      <c r="T209" s="93">
        <f t="shared" si="62"/>
        <v>0</v>
      </c>
    </row>
    <row r="210" spans="1:20" ht="21.75" customHeight="1">
      <c r="A210" s="861"/>
      <c r="B210" s="827"/>
      <c r="C210" s="635">
        <v>4210</v>
      </c>
      <c r="D210" s="630"/>
      <c r="E210" s="120" t="s">
        <v>119</v>
      </c>
      <c r="F210" s="92"/>
      <c r="G210" s="229"/>
      <c r="H210" s="90">
        <f t="shared" si="56"/>
        <v>0</v>
      </c>
      <c r="I210" s="229"/>
      <c r="J210" s="90">
        <f t="shared" si="57"/>
        <v>0</v>
      </c>
      <c r="K210" s="229"/>
      <c r="L210" s="90">
        <f t="shared" si="58"/>
        <v>0</v>
      </c>
      <c r="M210" s="229"/>
      <c r="N210" s="90">
        <f t="shared" si="59"/>
        <v>0</v>
      </c>
      <c r="O210" s="229"/>
      <c r="P210" s="90">
        <f t="shared" si="60"/>
        <v>0</v>
      </c>
      <c r="Q210" s="229"/>
      <c r="R210" s="90">
        <f t="shared" si="61"/>
        <v>0</v>
      </c>
      <c r="S210" s="229"/>
      <c r="T210" s="90">
        <f t="shared" si="62"/>
        <v>0</v>
      </c>
    </row>
    <row r="211" spans="1:20" ht="21.75" customHeight="1">
      <c r="A211" s="861"/>
      <c r="B211" s="827"/>
      <c r="C211" s="635">
        <v>4240</v>
      </c>
      <c r="D211" s="630"/>
      <c r="E211" s="120" t="s">
        <v>143</v>
      </c>
      <c r="F211" s="92"/>
      <c r="G211" s="229"/>
      <c r="H211" s="90">
        <f t="shared" si="56"/>
        <v>0</v>
      </c>
      <c r="I211" s="229"/>
      <c r="J211" s="90">
        <f t="shared" si="57"/>
        <v>0</v>
      </c>
      <c r="K211" s="229"/>
      <c r="L211" s="90">
        <f t="shared" si="58"/>
        <v>0</v>
      </c>
      <c r="M211" s="229"/>
      <c r="N211" s="90">
        <f t="shared" si="59"/>
        <v>0</v>
      </c>
      <c r="O211" s="229"/>
      <c r="P211" s="90">
        <f t="shared" si="60"/>
        <v>0</v>
      </c>
      <c r="Q211" s="229"/>
      <c r="R211" s="90">
        <f t="shared" si="61"/>
        <v>0</v>
      </c>
      <c r="S211" s="229"/>
      <c r="T211" s="90">
        <f t="shared" si="62"/>
        <v>0</v>
      </c>
    </row>
    <row r="212" spans="1:20" ht="21.75" customHeight="1">
      <c r="A212" s="861"/>
      <c r="B212" s="827"/>
      <c r="C212" s="635">
        <v>4260</v>
      </c>
      <c r="D212" s="630"/>
      <c r="E212" s="120" t="s">
        <v>124</v>
      </c>
      <c r="F212" s="92"/>
      <c r="G212" s="229"/>
      <c r="H212" s="90">
        <f t="shared" si="56"/>
        <v>0</v>
      </c>
      <c r="I212" s="229"/>
      <c r="J212" s="90">
        <f t="shared" si="57"/>
        <v>0</v>
      </c>
      <c r="K212" s="229"/>
      <c r="L212" s="90">
        <f t="shared" si="58"/>
        <v>0</v>
      </c>
      <c r="M212" s="229"/>
      <c r="N212" s="90">
        <f t="shared" si="59"/>
        <v>0</v>
      </c>
      <c r="O212" s="229"/>
      <c r="P212" s="90">
        <f t="shared" si="60"/>
        <v>0</v>
      </c>
      <c r="Q212" s="229"/>
      <c r="R212" s="90">
        <f t="shared" si="61"/>
        <v>0</v>
      </c>
      <c r="S212" s="229"/>
      <c r="T212" s="90">
        <f t="shared" si="62"/>
        <v>0</v>
      </c>
    </row>
    <row r="213" spans="1:20" ht="21.75" customHeight="1">
      <c r="A213" s="861"/>
      <c r="B213" s="827"/>
      <c r="C213" s="635">
        <v>4270</v>
      </c>
      <c r="D213" s="630"/>
      <c r="E213" s="120" t="s">
        <v>120</v>
      </c>
      <c r="F213" s="89"/>
      <c r="G213" s="229"/>
      <c r="H213" s="90">
        <f t="shared" si="56"/>
        <v>0</v>
      </c>
      <c r="I213" s="229"/>
      <c r="J213" s="90">
        <f t="shared" si="57"/>
        <v>0</v>
      </c>
      <c r="K213" s="229"/>
      <c r="L213" s="90">
        <f t="shared" si="58"/>
        <v>0</v>
      </c>
      <c r="M213" s="229"/>
      <c r="N213" s="90">
        <f t="shared" si="59"/>
        <v>0</v>
      </c>
      <c r="O213" s="229"/>
      <c r="P213" s="90">
        <f t="shared" si="60"/>
        <v>0</v>
      </c>
      <c r="Q213" s="229"/>
      <c r="R213" s="90">
        <f t="shared" si="61"/>
        <v>0</v>
      </c>
      <c r="S213" s="229"/>
      <c r="T213" s="90">
        <f t="shared" si="62"/>
        <v>0</v>
      </c>
    </row>
    <row r="214" spans="1:20" ht="21.75" customHeight="1">
      <c r="A214" s="861"/>
      <c r="B214" s="827"/>
      <c r="C214" s="635">
        <v>4280</v>
      </c>
      <c r="D214" s="630"/>
      <c r="E214" s="120" t="s">
        <v>132</v>
      </c>
      <c r="F214" s="89"/>
      <c r="G214" s="229"/>
      <c r="H214" s="90">
        <f t="shared" si="56"/>
        <v>0</v>
      </c>
      <c r="I214" s="229"/>
      <c r="J214" s="90">
        <f t="shared" si="57"/>
        <v>0</v>
      </c>
      <c r="K214" s="229"/>
      <c r="L214" s="90">
        <f t="shared" si="58"/>
        <v>0</v>
      </c>
      <c r="M214" s="229"/>
      <c r="N214" s="90">
        <f t="shared" si="59"/>
        <v>0</v>
      </c>
      <c r="O214" s="229"/>
      <c r="P214" s="90">
        <f t="shared" si="60"/>
        <v>0</v>
      </c>
      <c r="Q214" s="229"/>
      <c r="R214" s="90">
        <f t="shared" si="61"/>
        <v>0</v>
      </c>
      <c r="S214" s="229"/>
      <c r="T214" s="90">
        <f t="shared" si="62"/>
        <v>0</v>
      </c>
    </row>
    <row r="215" spans="1:20" ht="21.75" customHeight="1">
      <c r="A215" s="861"/>
      <c r="B215" s="827"/>
      <c r="C215" s="635">
        <v>4300</v>
      </c>
      <c r="D215" s="630"/>
      <c r="E215" s="120" t="s">
        <v>117</v>
      </c>
      <c r="F215" s="89"/>
      <c r="G215" s="229"/>
      <c r="H215" s="90">
        <f t="shared" si="56"/>
        <v>0</v>
      </c>
      <c r="I215" s="229"/>
      <c r="J215" s="90">
        <f t="shared" si="57"/>
        <v>0</v>
      </c>
      <c r="K215" s="229"/>
      <c r="L215" s="90">
        <f t="shared" si="58"/>
        <v>0</v>
      </c>
      <c r="M215" s="229"/>
      <c r="N215" s="90">
        <f t="shared" si="59"/>
        <v>0</v>
      </c>
      <c r="O215" s="229"/>
      <c r="P215" s="90">
        <f t="shared" si="60"/>
        <v>0</v>
      </c>
      <c r="Q215" s="229"/>
      <c r="R215" s="90">
        <f t="shared" si="61"/>
        <v>0</v>
      </c>
      <c r="S215" s="229"/>
      <c r="T215" s="90">
        <f t="shared" si="62"/>
        <v>0</v>
      </c>
    </row>
    <row r="216" spans="1:20" ht="21.75" customHeight="1">
      <c r="A216" s="861"/>
      <c r="B216" s="827"/>
      <c r="C216" s="635">
        <v>4350</v>
      </c>
      <c r="D216" s="630"/>
      <c r="E216" s="120" t="s">
        <v>177</v>
      </c>
      <c r="F216" s="89"/>
      <c r="G216" s="229"/>
      <c r="H216" s="90">
        <f t="shared" si="56"/>
        <v>0</v>
      </c>
      <c r="I216" s="229"/>
      <c r="J216" s="90">
        <f t="shared" si="57"/>
        <v>0</v>
      </c>
      <c r="K216" s="229"/>
      <c r="L216" s="90">
        <f t="shared" si="58"/>
        <v>0</v>
      </c>
      <c r="M216" s="229"/>
      <c r="N216" s="90">
        <f t="shared" si="59"/>
        <v>0</v>
      </c>
      <c r="O216" s="229"/>
      <c r="P216" s="90">
        <f t="shared" si="60"/>
        <v>0</v>
      </c>
      <c r="Q216" s="229"/>
      <c r="R216" s="90">
        <f t="shared" si="61"/>
        <v>0</v>
      </c>
      <c r="S216" s="229"/>
      <c r="T216" s="90">
        <f t="shared" si="62"/>
        <v>0</v>
      </c>
    </row>
    <row r="217" spans="1:20" ht="21.75" customHeight="1">
      <c r="A217" s="861"/>
      <c r="B217" s="827"/>
      <c r="C217" s="635">
        <v>4370</v>
      </c>
      <c r="D217" s="630"/>
      <c r="E217" s="120" t="s">
        <v>134</v>
      </c>
      <c r="F217" s="89"/>
      <c r="G217" s="229"/>
      <c r="H217" s="90">
        <f t="shared" si="56"/>
        <v>0</v>
      </c>
      <c r="I217" s="229"/>
      <c r="J217" s="90">
        <f t="shared" si="57"/>
        <v>0</v>
      </c>
      <c r="K217" s="229"/>
      <c r="L217" s="90">
        <f t="shared" si="58"/>
        <v>0</v>
      </c>
      <c r="M217" s="229"/>
      <c r="N217" s="90">
        <f t="shared" si="59"/>
        <v>0</v>
      </c>
      <c r="O217" s="229"/>
      <c r="P217" s="90">
        <f t="shared" si="60"/>
        <v>0</v>
      </c>
      <c r="Q217" s="229"/>
      <c r="R217" s="90">
        <f t="shared" si="61"/>
        <v>0</v>
      </c>
      <c r="S217" s="229"/>
      <c r="T217" s="90">
        <f t="shared" si="62"/>
        <v>0</v>
      </c>
    </row>
    <row r="218" spans="1:20" ht="21.75" customHeight="1">
      <c r="A218" s="861"/>
      <c r="B218" s="827"/>
      <c r="C218" s="635">
        <v>4410</v>
      </c>
      <c r="D218" s="630"/>
      <c r="E218" s="122" t="s">
        <v>130</v>
      </c>
      <c r="F218" s="89"/>
      <c r="G218" s="229"/>
      <c r="H218" s="90">
        <f t="shared" si="56"/>
        <v>0</v>
      </c>
      <c r="I218" s="229"/>
      <c r="J218" s="90">
        <f t="shared" si="57"/>
        <v>0</v>
      </c>
      <c r="K218" s="229"/>
      <c r="L218" s="90">
        <f t="shared" si="58"/>
        <v>0</v>
      </c>
      <c r="M218" s="229"/>
      <c r="N218" s="90">
        <f t="shared" si="59"/>
        <v>0</v>
      </c>
      <c r="O218" s="229"/>
      <c r="P218" s="90">
        <f t="shared" si="60"/>
        <v>0</v>
      </c>
      <c r="Q218" s="229"/>
      <c r="R218" s="90">
        <f t="shared" si="61"/>
        <v>0</v>
      </c>
      <c r="S218" s="229"/>
      <c r="T218" s="90">
        <f t="shared" si="62"/>
        <v>0</v>
      </c>
    </row>
    <row r="219" spans="1:20" ht="21.75" customHeight="1">
      <c r="A219" s="861"/>
      <c r="B219" s="827"/>
      <c r="C219" s="635">
        <v>4430</v>
      </c>
      <c r="D219" s="630"/>
      <c r="E219" s="120" t="s">
        <v>122</v>
      </c>
      <c r="F219" s="89"/>
      <c r="G219" s="229"/>
      <c r="H219" s="90">
        <f t="shared" si="56"/>
        <v>0</v>
      </c>
      <c r="I219" s="229"/>
      <c r="J219" s="90">
        <f t="shared" si="57"/>
        <v>0</v>
      </c>
      <c r="K219" s="229"/>
      <c r="L219" s="90">
        <f t="shared" si="58"/>
        <v>0</v>
      </c>
      <c r="M219" s="229"/>
      <c r="N219" s="90">
        <f t="shared" si="59"/>
        <v>0</v>
      </c>
      <c r="O219" s="229"/>
      <c r="P219" s="90">
        <f t="shared" si="60"/>
        <v>0</v>
      </c>
      <c r="Q219" s="229"/>
      <c r="R219" s="90">
        <f t="shared" si="61"/>
        <v>0</v>
      </c>
      <c r="S219" s="229"/>
      <c r="T219" s="90">
        <f t="shared" si="62"/>
        <v>0</v>
      </c>
    </row>
    <row r="220" spans="1:20" ht="21.75" customHeight="1">
      <c r="A220" s="861"/>
      <c r="B220" s="827"/>
      <c r="C220" s="635">
        <v>4440</v>
      </c>
      <c r="D220" s="630"/>
      <c r="E220" s="120" t="s">
        <v>135</v>
      </c>
      <c r="F220" s="89"/>
      <c r="G220" s="229"/>
      <c r="H220" s="90">
        <f t="shared" si="56"/>
        <v>0</v>
      </c>
      <c r="I220" s="229"/>
      <c r="J220" s="90">
        <f t="shared" si="57"/>
        <v>0</v>
      </c>
      <c r="K220" s="229"/>
      <c r="L220" s="90">
        <f t="shared" si="58"/>
        <v>0</v>
      </c>
      <c r="M220" s="229"/>
      <c r="N220" s="90">
        <f t="shared" si="59"/>
        <v>0</v>
      </c>
      <c r="O220" s="229"/>
      <c r="P220" s="90">
        <f t="shared" si="60"/>
        <v>0</v>
      </c>
      <c r="Q220" s="229"/>
      <c r="R220" s="90">
        <f t="shared" si="61"/>
        <v>0</v>
      </c>
      <c r="S220" s="229"/>
      <c r="T220" s="90">
        <f t="shared" si="62"/>
        <v>0</v>
      </c>
    </row>
    <row r="221" spans="1:20" ht="21.75" customHeight="1">
      <c r="A221" s="861"/>
      <c r="B221" s="827"/>
      <c r="C221" s="692">
        <v>4700</v>
      </c>
      <c r="D221" s="775"/>
      <c r="E221" s="120" t="s">
        <v>202</v>
      </c>
      <c r="F221" s="89"/>
      <c r="G221" s="229"/>
      <c r="H221" s="90">
        <f t="shared" si="56"/>
        <v>0</v>
      </c>
      <c r="I221" s="229"/>
      <c r="J221" s="90">
        <f t="shared" si="57"/>
        <v>0</v>
      </c>
      <c r="K221" s="229"/>
      <c r="L221" s="90">
        <f t="shared" si="58"/>
        <v>0</v>
      </c>
      <c r="M221" s="229"/>
      <c r="N221" s="90">
        <f t="shared" si="59"/>
        <v>0</v>
      </c>
      <c r="O221" s="229"/>
      <c r="P221" s="90">
        <f t="shared" si="60"/>
        <v>0</v>
      </c>
      <c r="Q221" s="229"/>
      <c r="R221" s="90">
        <f t="shared" si="61"/>
        <v>0</v>
      </c>
      <c r="S221" s="229"/>
      <c r="T221" s="90">
        <f t="shared" si="62"/>
        <v>0</v>
      </c>
    </row>
    <row r="222" spans="1:20" ht="21.75" customHeight="1">
      <c r="A222" s="861"/>
      <c r="B222" s="827"/>
      <c r="C222" s="632">
        <v>4740</v>
      </c>
      <c r="D222" s="632"/>
      <c r="E222" s="166" t="s">
        <v>197</v>
      </c>
      <c r="F222" s="92"/>
      <c r="G222" s="229"/>
      <c r="H222" s="90">
        <f t="shared" si="56"/>
        <v>0</v>
      </c>
      <c r="I222" s="229"/>
      <c r="J222" s="90">
        <f t="shared" si="57"/>
        <v>0</v>
      </c>
      <c r="K222" s="229"/>
      <c r="L222" s="90">
        <f t="shared" si="58"/>
        <v>0</v>
      </c>
      <c r="M222" s="229"/>
      <c r="N222" s="90">
        <f t="shared" si="59"/>
        <v>0</v>
      </c>
      <c r="O222" s="229"/>
      <c r="P222" s="90">
        <f t="shared" si="60"/>
        <v>0</v>
      </c>
      <c r="Q222" s="229"/>
      <c r="R222" s="90">
        <f t="shared" si="61"/>
        <v>0</v>
      </c>
      <c r="S222" s="229"/>
      <c r="T222" s="90">
        <f t="shared" si="62"/>
        <v>0</v>
      </c>
    </row>
    <row r="223" spans="1:20" ht="21.75" customHeight="1">
      <c r="A223" s="861"/>
      <c r="B223" s="828"/>
      <c r="C223" s="829">
        <v>4750</v>
      </c>
      <c r="D223" s="830"/>
      <c r="E223" s="120" t="s">
        <v>136</v>
      </c>
      <c r="F223" s="89"/>
      <c r="G223" s="229"/>
      <c r="H223" s="90">
        <f t="shared" si="56"/>
        <v>0</v>
      </c>
      <c r="I223" s="229"/>
      <c r="J223" s="90">
        <f t="shared" si="57"/>
        <v>0</v>
      </c>
      <c r="K223" s="229"/>
      <c r="L223" s="90">
        <f t="shared" si="58"/>
        <v>0</v>
      </c>
      <c r="M223" s="229"/>
      <c r="N223" s="90">
        <f t="shared" si="59"/>
        <v>0</v>
      </c>
      <c r="O223" s="229"/>
      <c r="P223" s="90">
        <f t="shared" si="60"/>
        <v>0</v>
      </c>
      <c r="Q223" s="229"/>
      <c r="R223" s="90">
        <f t="shared" si="61"/>
        <v>0</v>
      </c>
      <c r="S223" s="229"/>
      <c r="T223" s="90">
        <f t="shared" si="62"/>
        <v>0</v>
      </c>
    </row>
    <row r="224" spans="1:20" ht="21.75" customHeight="1">
      <c r="A224" s="861"/>
      <c r="B224" s="153">
        <v>80134</v>
      </c>
      <c r="C224" s="736" t="s">
        <v>203</v>
      </c>
      <c r="D224" s="849"/>
      <c r="E224" s="850"/>
      <c r="F224" s="88">
        <f>F225+F226+F227+F228+F229+F230+F231+F232+F233+F234+F235+F236+F237+F238+F239+F240+F241+F242</f>
        <v>0</v>
      </c>
      <c r="G224" s="229"/>
      <c r="H224" s="88">
        <f>H225+H226+H227+H228+H229+H230+H231+H232+H233+H234+H235+H236+H237+H238+H239+H240+H241+H242</f>
        <v>0</v>
      </c>
      <c r="I224" s="229"/>
      <c r="J224" s="88">
        <f>J225+J226+J227+J228+J229+J230+J231+J232+J233+J234+J235+J236+J237+J238+J239+J240+J241+J242</f>
        <v>0</v>
      </c>
      <c r="K224" s="229"/>
      <c r="L224" s="88">
        <f>L225+L226+L227+L228+L229+L230+L231+L232+L233+L234+L235+L236+L237+L238+L239+L240+L241+L242</f>
        <v>0</v>
      </c>
      <c r="M224" s="229"/>
      <c r="N224" s="88">
        <f>N225+N226+N227+N228+N229+N230+N231+N232+N233+N234+N235+N236+N237+N238+N239+N240+N241+N242</f>
        <v>0</v>
      </c>
      <c r="O224" s="229"/>
      <c r="P224" s="88">
        <f>P225+P226+P227+P228+P229+P230+P231+P232+P233+P234+P235+P236+P237+P238+P239+P240+P241+P242</f>
        <v>0</v>
      </c>
      <c r="Q224" s="229"/>
      <c r="R224" s="88">
        <f>R225+R226+R227+R228+R229+R230+R231+R232+R233+R234+R235+R236+R237+R238+R239+R240+R241+R242</f>
        <v>0</v>
      </c>
      <c r="S224" s="229"/>
      <c r="T224" s="88">
        <f>T225+T226+T227+T228+T229+T230+T231+T232+T233+T234+T235+T236+T237+T238+T239+T240+T241+T242</f>
        <v>0</v>
      </c>
    </row>
    <row r="225" spans="1:20" ht="21.75" customHeight="1">
      <c r="A225" s="861"/>
      <c r="B225" s="676"/>
      <c r="C225" s="847">
        <v>3020</v>
      </c>
      <c r="D225" s="847"/>
      <c r="E225" s="178" t="s">
        <v>137</v>
      </c>
      <c r="F225" s="97"/>
      <c r="G225" s="229"/>
      <c r="H225" s="94">
        <f aca="true" t="shared" si="63" ref="H225:H242">SUM(F225:G225)</f>
        <v>0</v>
      </c>
      <c r="I225" s="229"/>
      <c r="J225" s="94">
        <f aca="true" t="shared" si="64" ref="J225:J242">SUM(H225:I225)</f>
        <v>0</v>
      </c>
      <c r="K225" s="229"/>
      <c r="L225" s="94">
        <f aca="true" t="shared" si="65" ref="L225:L242">SUM(J225:K225)</f>
        <v>0</v>
      </c>
      <c r="M225" s="229"/>
      <c r="N225" s="94">
        <f aca="true" t="shared" si="66" ref="N225:N242">SUM(L225:M225)</f>
        <v>0</v>
      </c>
      <c r="O225" s="229"/>
      <c r="P225" s="94">
        <f aca="true" t="shared" si="67" ref="P225:P242">SUM(N225:O225)</f>
        <v>0</v>
      </c>
      <c r="Q225" s="229"/>
      <c r="R225" s="94">
        <f aca="true" t="shared" si="68" ref="R225:R242">SUM(P225:Q225)</f>
        <v>0</v>
      </c>
      <c r="S225" s="229"/>
      <c r="T225" s="94">
        <f aca="true" t="shared" si="69" ref="T225:T242">SUM(R225:S225)</f>
        <v>0</v>
      </c>
    </row>
    <row r="226" spans="1:20" ht="21.75" customHeight="1">
      <c r="A226" s="861"/>
      <c r="B226" s="827"/>
      <c r="C226" s="848">
        <v>4010</v>
      </c>
      <c r="D226" s="848"/>
      <c r="E226" s="174" t="s">
        <v>126</v>
      </c>
      <c r="F226" s="93"/>
      <c r="G226" s="231"/>
      <c r="H226" s="93">
        <f t="shared" si="63"/>
        <v>0</v>
      </c>
      <c r="I226" s="231"/>
      <c r="J226" s="93">
        <f t="shared" si="64"/>
        <v>0</v>
      </c>
      <c r="K226" s="231"/>
      <c r="L226" s="93">
        <f t="shared" si="65"/>
        <v>0</v>
      </c>
      <c r="M226" s="231"/>
      <c r="N226" s="93">
        <f t="shared" si="66"/>
        <v>0</v>
      </c>
      <c r="O226" s="231"/>
      <c r="P226" s="93">
        <f t="shared" si="67"/>
        <v>0</v>
      </c>
      <c r="Q226" s="231"/>
      <c r="R226" s="93">
        <f t="shared" si="68"/>
        <v>0</v>
      </c>
      <c r="S226" s="231"/>
      <c r="T226" s="93">
        <f t="shared" si="69"/>
        <v>0</v>
      </c>
    </row>
    <row r="227" spans="1:20" ht="21.75" customHeight="1">
      <c r="A227" s="861"/>
      <c r="B227" s="827"/>
      <c r="C227" s="747">
        <v>4040</v>
      </c>
      <c r="D227" s="747"/>
      <c r="E227" s="174" t="s">
        <v>185</v>
      </c>
      <c r="F227" s="98"/>
      <c r="G227" s="231"/>
      <c r="H227" s="93">
        <f t="shared" si="63"/>
        <v>0</v>
      </c>
      <c r="I227" s="231"/>
      <c r="J227" s="93">
        <f t="shared" si="64"/>
        <v>0</v>
      </c>
      <c r="K227" s="231"/>
      <c r="L227" s="93">
        <f t="shared" si="65"/>
        <v>0</v>
      </c>
      <c r="M227" s="231"/>
      <c r="N227" s="93">
        <f t="shared" si="66"/>
        <v>0</v>
      </c>
      <c r="O227" s="231"/>
      <c r="P227" s="93">
        <f t="shared" si="67"/>
        <v>0</v>
      </c>
      <c r="Q227" s="231"/>
      <c r="R227" s="93">
        <f t="shared" si="68"/>
        <v>0</v>
      </c>
      <c r="S227" s="231"/>
      <c r="T227" s="93">
        <f t="shared" si="69"/>
        <v>0</v>
      </c>
    </row>
    <row r="228" spans="1:20" ht="21.75" customHeight="1">
      <c r="A228" s="861"/>
      <c r="B228" s="827"/>
      <c r="C228" s="657">
        <v>4110</v>
      </c>
      <c r="D228" s="737"/>
      <c r="E228" s="174" t="s">
        <v>127</v>
      </c>
      <c r="F228" s="98"/>
      <c r="G228" s="231"/>
      <c r="H228" s="93">
        <f t="shared" si="63"/>
        <v>0</v>
      </c>
      <c r="I228" s="231"/>
      <c r="J228" s="93">
        <f t="shared" si="64"/>
        <v>0</v>
      </c>
      <c r="K228" s="231"/>
      <c r="L228" s="93">
        <f t="shared" si="65"/>
        <v>0</v>
      </c>
      <c r="M228" s="231"/>
      <c r="N228" s="93">
        <f t="shared" si="66"/>
        <v>0</v>
      </c>
      <c r="O228" s="231"/>
      <c r="P228" s="93">
        <f t="shared" si="67"/>
        <v>0</v>
      </c>
      <c r="Q228" s="231"/>
      <c r="R228" s="93">
        <f t="shared" si="68"/>
        <v>0</v>
      </c>
      <c r="S228" s="231"/>
      <c r="T228" s="93">
        <f t="shared" si="69"/>
        <v>0</v>
      </c>
    </row>
    <row r="229" spans="1:20" ht="21.75" customHeight="1">
      <c r="A229" s="861"/>
      <c r="B229" s="827"/>
      <c r="C229" s="657">
        <v>4120</v>
      </c>
      <c r="D229" s="737"/>
      <c r="E229" s="174" t="s">
        <v>128</v>
      </c>
      <c r="F229" s="98"/>
      <c r="G229" s="231"/>
      <c r="H229" s="93">
        <f t="shared" si="63"/>
        <v>0</v>
      </c>
      <c r="I229" s="231"/>
      <c r="J229" s="93">
        <f t="shared" si="64"/>
        <v>0</v>
      </c>
      <c r="K229" s="231"/>
      <c r="L229" s="93">
        <f t="shared" si="65"/>
        <v>0</v>
      </c>
      <c r="M229" s="231"/>
      <c r="N229" s="93">
        <f t="shared" si="66"/>
        <v>0</v>
      </c>
      <c r="O229" s="231"/>
      <c r="P229" s="93">
        <f t="shared" si="67"/>
        <v>0</v>
      </c>
      <c r="Q229" s="231"/>
      <c r="R229" s="93">
        <f t="shared" si="68"/>
        <v>0</v>
      </c>
      <c r="S229" s="231"/>
      <c r="T229" s="93">
        <f t="shared" si="69"/>
        <v>0</v>
      </c>
    </row>
    <row r="230" spans="1:20" ht="21.75" customHeight="1">
      <c r="A230" s="861"/>
      <c r="B230" s="827"/>
      <c r="C230" s="632">
        <v>4210</v>
      </c>
      <c r="D230" s="632"/>
      <c r="E230" s="166" t="s">
        <v>119</v>
      </c>
      <c r="F230" s="89"/>
      <c r="G230" s="229"/>
      <c r="H230" s="90">
        <f t="shared" si="63"/>
        <v>0</v>
      </c>
      <c r="I230" s="229"/>
      <c r="J230" s="90">
        <f t="shared" si="64"/>
        <v>0</v>
      </c>
      <c r="K230" s="229"/>
      <c r="L230" s="90">
        <f t="shared" si="65"/>
        <v>0</v>
      </c>
      <c r="M230" s="229"/>
      <c r="N230" s="90">
        <f t="shared" si="66"/>
        <v>0</v>
      </c>
      <c r="O230" s="229"/>
      <c r="P230" s="90">
        <f t="shared" si="67"/>
        <v>0</v>
      </c>
      <c r="Q230" s="229"/>
      <c r="R230" s="90">
        <f t="shared" si="68"/>
        <v>0</v>
      </c>
      <c r="S230" s="229"/>
      <c r="T230" s="90">
        <f t="shared" si="69"/>
        <v>0</v>
      </c>
    </row>
    <row r="231" spans="1:20" ht="21.75" customHeight="1">
      <c r="A231" s="861"/>
      <c r="B231" s="827"/>
      <c r="C231" s="642">
        <v>4240</v>
      </c>
      <c r="D231" s="631"/>
      <c r="E231" s="166" t="s">
        <v>143</v>
      </c>
      <c r="F231" s="92"/>
      <c r="G231" s="229"/>
      <c r="H231" s="90">
        <f t="shared" si="63"/>
        <v>0</v>
      </c>
      <c r="I231" s="229"/>
      <c r="J231" s="90">
        <f t="shared" si="64"/>
        <v>0</v>
      </c>
      <c r="K231" s="229"/>
      <c r="L231" s="90">
        <f t="shared" si="65"/>
        <v>0</v>
      </c>
      <c r="M231" s="229"/>
      <c r="N231" s="90">
        <f t="shared" si="66"/>
        <v>0</v>
      </c>
      <c r="O231" s="229"/>
      <c r="P231" s="90">
        <f t="shared" si="67"/>
        <v>0</v>
      </c>
      <c r="Q231" s="229"/>
      <c r="R231" s="90">
        <f t="shared" si="68"/>
        <v>0</v>
      </c>
      <c r="S231" s="229"/>
      <c r="T231" s="90">
        <f t="shared" si="69"/>
        <v>0</v>
      </c>
    </row>
    <row r="232" spans="1:20" ht="21.75" customHeight="1">
      <c r="A232" s="861"/>
      <c r="B232" s="827"/>
      <c r="C232" s="642">
        <v>4260</v>
      </c>
      <c r="D232" s="631"/>
      <c r="E232" s="166" t="s">
        <v>124</v>
      </c>
      <c r="F232" s="92"/>
      <c r="G232" s="229"/>
      <c r="H232" s="90">
        <f t="shared" si="63"/>
        <v>0</v>
      </c>
      <c r="I232" s="229"/>
      <c r="J232" s="90">
        <f t="shared" si="64"/>
        <v>0</v>
      </c>
      <c r="K232" s="229"/>
      <c r="L232" s="90">
        <f t="shared" si="65"/>
        <v>0</v>
      </c>
      <c r="M232" s="229"/>
      <c r="N232" s="90">
        <f t="shared" si="66"/>
        <v>0</v>
      </c>
      <c r="O232" s="229"/>
      <c r="P232" s="90">
        <f t="shared" si="67"/>
        <v>0</v>
      </c>
      <c r="Q232" s="229"/>
      <c r="R232" s="90">
        <f t="shared" si="68"/>
        <v>0</v>
      </c>
      <c r="S232" s="229"/>
      <c r="T232" s="90">
        <f t="shared" si="69"/>
        <v>0</v>
      </c>
    </row>
    <row r="233" spans="1:20" ht="21.75" customHeight="1">
      <c r="A233" s="861"/>
      <c r="B233" s="827"/>
      <c r="C233" s="642">
        <v>4270</v>
      </c>
      <c r="D233" s="631"/>
      <c r="E233" s="166" t="s">
        <v>120</v>
      </c>
      <c r="F233" s="92"/>
      <c r="G233" s="229"/>
      <c r="H233" s="90">
        <f t="shared" si="63"/>
        <v>0</v>
      </c>
      <c r="I233" s="229"/>
      <c r="J233" s="90">
        <f t="shared" si="64"/>
        <v>0</v>
      </c>
      <c r="K233" s="229"/>
      <c r="L233" s="90">
        <f t="shared" si="65"/>
        <v>0</v>
      </c>
      <c r="M233" s="229"/>
      <c r="N233" s="90">
        <f t="shared" si="66"/>
        <v>0</v>
      </c>
      <c r="O233" s="229"/>
      <c r="P233" s="90">
        <f t="shared" si="67"/>
        <v>0</v>
      </c>
      <c r="Q233" s="229"/>
      <c r="R233" s="90">
        <f t="shared" si="68"/>
        <v>0</v>
      </c>
      <c r="S233" s="229"/>
      <c r="T233" s="90">
        <f t="shared" si="69"/>
        <v>0</v>
      </c>
    </row>
    <row r="234" spans="1:20" ht="21.75" customHeight="1">
      <c r="A234" s="861"/>
      <c r="B234" s="827"/>
      <c r="C234" s="642">
        <v>4280</v>
      </c>
      <c r="D234" s="631"/>
      <c r="E234" s="166" t="s">
        <v>132</v>
      </c>
      <c r="F234" s="92"/>
      <c r="G234" s="229"/>
      <c r="H234" s="90">
        <f t="shared" si="63"/>
        <v>0</v>
      </c>
      <c r="I234" s="229"/>
      <c r="J234" s="90">
        <f t="shared" si="64"/>
        <v>0</v>
      </c>
      <c r="K234" s="229"/>
      <c r="L234" s="90">
        <f t="shared" si="65"/>
        <v>0</v>
      </c>
      <c r="M234" s="229"/>
      <c r="N234" s="90">
        <f t="shared" si="66"/>
        <v>0</v>
      </c>
      <c r="O234" s="229"/>
      <c r="P234" s="90">
        <f t="shared" si="67"/>
        <v>0</v>
      </c>
      <c r="Q234" s="229"/>
      <c r="R234" s="90">
        <f t="shared" si="68"/>
        <v>0</v>
      </c>
      <c r="S234" s="229"/>
      <c r="T234" s="90">
        <f t="shared" si="69"/>
        <v>0</v>
      </c>
    </row>
    <row r="235" spans="1:20" ht="21.75" customHeight="1">
      <c r="A235" s="861"/>
      <c r="B235" s="827"/>
      <c r="C235" s="642">
        <v>4300</v>
      </c>
      <c r="D235" s="631"/>
      <c r="E235" s="166" t="s">
        <v>117</v>
      </c>
      <c r="F235" s="92"/>
      <c r="G235" s="229"/>
      <c r="H235" s="90">
        <f t="shared" si="63"/>
        <v>0</v>
      </c>
      <c r="I235" s="229"/>
      <c r="J235" s="90">
        <f t="shared" si="64"/>
        <v>0</v>
      </c>
      <c r="K235" s="229"/>
      <c r="L235" s="90">
        <f t="shared" si="65"/>
        <v>0</v>
      </c>
      <c r="M235" s="229"/>
      <c r="N235" s="90">
        <f t="shared" si="66"/>
        <v>0</v>
      </c>
      <c r="O235" s="229"/>
      <c r="P235" s="90">
        <f t="shared" si="67"/>
        <v>0</v>
      </c>
      <c r="Q235" s="229"/>
      <c r="R235" s="90">
        <f t="shared" si="68"/>
        <v>0</v>
      </c>
      <c r="S235" s="229"/>
      <c r="T235" s="90">
        <f t="shared" si="69"/>
        <v>0</v>
      </c>
    </row>
    <row r="236" spans="1:20" ht="21.75" customHeight="1">
      <c r="A236" s="861"/>
      <c r="B236" s="827"/>
      <c r="C236" s="642">
        <v>4350</v>
      </c>
      <c r="D236" s="631"/>
      <c r="E236" s="166" t="s">
        <v>177</v>
      </c>
      <c r="F236" s="89"/>
      <c r="G236" s="229"/>
      <c r="H236" s="90">
        <f t="shared" si="63"/>
        <v>0</v>
      </c>
      <c r="I236" s="229"/>
      <c r="J236" s="90">
        <f t="shared" si="64"/>
        <v>0</v>
      </c>
      <c r="K236" s="229"/>
      <c r="L236" s="90">
        <f t="shared" si="65"/>
        <v>0</v>
      </c>
      <c r="M236" s="229"/>
      <c r="N236" s="90">
        <f t="shared" si="66"/>
        <v>0</v>
      </c>
      <c r="O236" s="229"/>
      <c r="P236" s="90">
        <f t="shared" si="67"/>
        <v>0</v>
      </c>
      <c r="Q236" s="229"/>
      <c r="R236" s="90">
        <f t="shared" si="68"/>
        <v>0</v>
      </c>
      <c r="S236" s="229"/>
      <c r="T236" s="90">
        <f t="shared" si="69"/>
        <v>0</v>
      </c>
    </row>
    <row r="237" spans="1:20" ht="21.75" customHeight="1">
      <c r="A237" s="861"/>
      <c r="B237" s="827"/>
      <c r="C237" s="642">
        <v>4370</v>
      </c>
      <c r="D237" s="631"/>
      <c r="E237" s="166" t="s">
        <v>134</v>
      </c>
      <c r="F237" s="89"/>
      <c r="G237" s="229"/>
      <c r="H237" s="90">
        <f t="shared" si="63"/>
        <v>0</v>
      </c>
      <c r="I237" s="229"/>
      <c r="J237" s="90">
        <f t="shared" si="64"/>
        <v>0</v>
      </c>
      <c r="K237" s="229"/>
      <c r="L237" s="90">
        <f t="shared" si="65"/>
        <v>0</v>
      </c>
      <c r="M237" s="229"/>
      <c r="N237" s="90">
        <f t="shared" si="66"/>
        <v>0</v>
      </c>
      <c r="O237" s="229"/>
      <c r="P237" s="90">
        <f t="shared" si="67"/>
        <v>0</v>
      </c>
      <c r="Q237" s="229"/>
      <c r="R237" s="90">
        <f t="shared" si="68"/>
        <v>0</v>
      </c>
      <c r="S237" s="229"/>
      <c r="T237" s="90">
        <f t="shared" si="69"/>
        <v>0</v>
      </c>
    </row>
    <row r="238" spans="1:20" ht="21.75" customHeight="1">
      <c r="A238" s="861"/>
      <c r="B238" s="827"/>
      <c r="C238" s="642">
        <v>4410</v>
      </c>
      <c r="D238" s="631"/>
      <c r="E238" s="168" t="s">
        <v>130</v>
      </c>
      <c r="F238" s="89"/>
      <c r="G238" s="229"/>
      <c r="H238" s="90">
        <f t="shared" si="63"/>
        <v>0</v>
      </c>
      <c r="I238" s="229"/>
      <c r="J238" s="90">
        <f t="shared" si="64"/>
        <v>0</v>
      </c>
      <c r="K238" s="229"/>
      <c r="L238" s="90">
        <f t="shared" si="65"/>
        <v>0</v>
      </c>
      <c r="M238" s="229"/>
      <c r="N238" s="90">
        <f t="shared" si="66"/>
        <v>0</v>
      </c>
      <c r="O238" s="229"/>
      <c r="P238" s="90">
        <f t="shared" si="67"/>
        <v>0</v>
      </c>
      <c r="Q238" s="229"/>
      <c r="R238" s="90">
        <f t="shared" si="68"/>
        <v>0</v>
      </c>
      <c r="S238" s="229"/>
      <c r="T238" s="90">
        <f t="shared" si="69"/>
        <v>0</v>
      </c>
    </row>
    <row r="239" spans="1:20" ht="21.75" customHeight="1">
      <c r="A239" s="861"/>
      <c r="B239" s="827"/>
      <c r="C239" s="642">
        <v>4430</v>
      </c>
      <c r="D239" s="631"/>
      <c r="E239" s="166" t="s">
        <v>122</v>
      </c>
      <c r="F239" s="89"/>
      <c r="G239" s="229"/>
      <c r="H239" s="90">
        <f t="shared" si="63"/>
        <v>0</v>
      </c>
      <c r="I239" s="229"/>
      <c r="J239" s="90">
        <f t="shared" si="64"/>
        <v>0</v>
      </c>
      <c r="K239" s="229"/>
      <c r="L239" s="90">
        <f t="shared" si="65"/>
        <v>0</v>
      </c>
      <c r="M239" s="229"/>
      <c r="N239" s="90">
        <f t="shared" si="66"/>
        <v>0</v>
      </c>
      <c r="O239" s="229"/>
      <c r="P239" s="90">
        <f t="shared" si="67"/>
        <v>0</v>
      </c>
      <c r="Q239" s="229"/>
      <c r="R239" s="90">
        <f t="shared" si="68"/>
        <v>0</v>
      </c>
      <c r="S239" s="229"/>
      <c r="T239" s="90">
        <f t="shared" si="69"/>
        <v>0</v>
      </c>
    </row>
    <row r="240" spans="1:20" ht="21.75" customHeight="1">
      <c r="A240" s="861"/>
      <c r="B240" s="827"/>
      <c r="C240" s="642">
        <v>4440</v>
      </c>
      <c r="D240" s="631"/>
      <c r="E240" s="166" t="s">
        <v>135</v>
      </c>
      <c r="F240" s="89"/>
      <c r="G240" s="229"/>
      <c r="H240" s="90">
        <f t="shared" si="63"/>
        <v>0</v>
      </c>
      <c r="I240" s="229"/>
      <c r="J240" s="90">
        <f t="shared" si="64"/>
        <v>0</v>
      </c>
      <c r="K240" s="229"/>
      <c r="L240" s="90">
        <f t="shared" si="65"/>
        <v>0</v>
      </c>
      <c r="M240" s="229"/>
      <c r="N240" s="90">
        <f t="shared" si="66"/>
        <v>0</v>
      </c>
      <c r="O240" s="229"/>
      <c r="P240" s="90">
        <f t="shared" si="67"/>
        <v>0</v>
      </c>
      <c r="Q240" s="229"/>
      <c r="R240" s="90">
        <f t="shared" si="68"/>
        <v>0</v>
      </c>
      <c r="S240" s="229"/>
      <c r="T240" s="90">
        <f t="shared" si="69"/>
        <v>0</v>
      </c>
    </row>
    <row r="241" spans="1:20" ht="21.75" customHeight="1">
      <c r="A241" s="861"/>
      <c r="B241" s="827"/>
      <c r="C241" s="642">
        <v>4740</v>
      </c>
      <c r="D241" s="631"/>
      <c r="E241" s="166" t="s">
        <v>197</v>
      </c>
      <c r="F241" s="89"/>
      <c r="G241" s="229"/>
      <c r="H241" s="90">
        <f t="shared" si="63"/>
        <v>0</v>
      </c>
      <c r="I241" s="229"/>
      <c r="J241" s="90">
        <f t="shared" si="64"/>
        <v>0</v>
      </c>
      <c r="K241" s="229"/>
      <c r="L241" s="90">
        <f t="shared" si="65"/>
        <v>0</v>
      </c>
      <c r="M241" s="229"/>
      <c r="N241" s="90">
        <f t="shared" si="66"/>
        <v>0</v>
      </c>
      <c r="O241" s="229"/>
      <c r="P241" s="90">
        <f t="shared" si="67"/>
        <v>0</v>
      </c>
      <c r="Q241" s="229"/>
      <c r="R241" s="90">
        <f t="shared" si="68"/>
        <v>0</v>
      </c>
      <c r="S241" s="229"/>
      <c r="T241" s="90">
        <f t="shared" si="69"/>
        <v>0</v>
      </c>
    </row>
    <row r="242" spans="1:20" ht="21.75" customHeight="1">
      <c r="A242" s="861"/>
      <c r="B242" s="828"/>
      <c r="C242" s="642">
        <v>4750</v>
      </c>
      <c r="D242" s="631"/>
      <c r="E242" s="166" t="s">
        <v>136</v>
      </c>
      <c r="F242" s="89"/>
      <c r="G242" s="229"/>
      <c r="H242" s="90">
        <f t="shared" si="63"/>
        <v>0</v>
      </c>
      <c r="I242" s="229"/>
      <c r="J242" s="90">
        <f t="shared" si="64"/>
        <v>0</v>
      </c>
      <c r="K242" s="229"/>
      <c r="L242" s="90">
        <f t="shared" si="65"/>
        <v>0</v>
      </c>
      <c r="M242" s="229"/>
      <c r="N242" s="90">
        <f t="shared" si="66"/>
        <v>0</v>
      </c>
      <c r="O242" s="229"/>
      <c r="P242" s="90">
        <f t="shared" si="67"/>
        <v>0</v>
      </c>
      <c r="Q242" s="229"/>
      <c r="R242" s="90">
        <f t="shared" si="68"/>
        <v>0</v>
      </c>
      <c r="S242" s="229"/>
      <c r="T242" s="90">
        <f t="shared" si="69"/>
        <v>0</v>
      </c>
    </row>
    <row r="243" spans="1:20" ht="21.75" customHeight="1">
      <c r="A243" s="861"/>
      <c r="B243" s="154">
        <v>80146</v>
      </c>
      <c r="C243" s="750" t="s">
        <v>145</v>
      </c>
      <c r="D243" s="846"/>
      <c r="E243" s="773"/>
      <c r="F243" s="88">
        <f>F244</f>
        <v>0</v>
      </c>
      <c r="G243" s="229"/>
      <c r="H243" s="88">
        <f>H244</f>
        <v>0</v>
      </c>
      <c r="I243" s="229"/>
      <c r="J243" s="88">
        <f>J244</f>
        <v>0</v>
      </c>
      <c r="K243" s="229"/>
      <c r="L243" s="88">
        <f>L244</f>
        <v>0</v>
      </c>
      <c r="M243" s="229"/>
      <c r="N243" s="88">
        <f>N244</f>
        <v>0</v>
      </c>
      <c r="O243" s="229"/>
      <c r="P243" s="88">
        <f>P244</f>
        <v>0</v>
      </c>
      <c r="Q243" s="229"/>
      <c r="R243" s="88">
        <f>R244</f>
        <v>0</v>
      </c>
      <c r="S243" s="229"/>
      <c r="T243" s="88">
        <f>T244</f>
        <v>0</v>
      </c>
    </row>
    <row r="244" spans="1:20" ht="21.75" customHeight="1">
      <c r="A244" s="861"/>
      <c r="B244" s="176"/>
      <c r="C244" s="661">
        <v>4300</v>
      </c>
      <c r="D244" s="630"/>
      <c r="E244" s="120" t="s">
        <v>117</v>
      </c>
      <c r="F244" s="89"/>
      <c r="G244" s="229"/>
      <c r="H244" s="90">
        <f>SUM(F244:G244)</f>
        <v>0</v>
      </c>
      <c r="I244" s="229"/>
      <c r="J244" s="90">
        <f>SUM(H244:I244)</f>
        <v>0</v>
      </c>
      <c r="K244" s="229"/>
      <c r="L244" s="90">
        <f>SUM(J244:K244)</f>
        <v>0</v>
      </c>
      <c r="M244" s="229"/>
      <c r="N244" s="90">
        <f>SUM(L244:M244)</f>
        <v>0</v>
      </c>
      <c r="O244" s="229"/>
      <c r="P244" s="90">
        <f>SUM(N244:O244)</f>
        <v>0</v>
      </c>
      <c r="Q244" s="229"/>
      <c r="R244" s="90">
        <f>SUM(P244:Q244)</f>
        <v>0</v>
      </c>
      <c r="S244" s="229"/>
      <c r="T244" s="90">
        <f>SUM(R244:S244)</f>
        <v>0</v>
      </c>
    </row>
    <row r="245" spans="1:20" ht="21.75" customHeight="1">
      <c r="A245" s="861"/>
      <c r="B245" s="155">
        <v>80195</v>
      </c>
      <c r="C245" s="772" t="s">
        <v>121</v>
      </c>
      <c r="D245" s="772"/>
      <c r="E245" s="773"/>
      <c r="F245" s="88">
        <f>F246</f>
        <v>969</v>
      </c>
      <c r="G245" s="229"/>
      <c r="H245" s="88">
        <f>H246</f>
        <v>969</v>
      </c>
      <c r="I245" s="229"/>
      <c r="J245" s="88">
        <f>J246</f>
        <v>969</v>
      </c>
      <c r="K245" s="229"/>
      <c r="L245" s="88">
        <f>L246</f>
        <v>969</v>
      </c>
      <c r="M245" s="229"/>
      <c r="N245" s="88">
        <f>N246</f>
        <v>969</v>
      </c>
      <c r="O245" s="229"/>
      <c r="P245" s="88">
        <f>P246</f>
        <v>969</v>
      </c>
      <c r="Q245" s="229"/>
      <c r="R245" s="88">
        <f>R246</f>
        <v>969</v>
      </c>
      <c r="S245" s="229"/>
      <c r="T245" s="88">
        <f>T246</f>
        <v>969</v>
      </c>
    </row>
    <row r="246" spans="1:20" ht="21.75" customHeight="1">
      <c r="A246" s="861"/>
      <c r="B246" s="614"/>
      <c r="C246" s="661">
        <v>4300</v>
      </c>
      <c r="D246" s="630"/>
      <c r="E246" s="120" t="s">
        <v>117</v>
      </c>
      <c r="F246" s="89">
        <v>969</v>
      </c>
      <c r="G246" s="120"/>
      <c r="H246" s="90">
        <f>SUM(F246:G246)</f>
        <v>969</v>
      </c>
      <c r="I246" s="229"/>
      <c r="J246" s="90">
        <f>SUM(H246:I246)</f>
        <v>969</v>
      </c>
      <c r="K246" s="229"/>
      <c r="L246" s="90">
        <f>SUM(J246:K246)</f>
        <v>969</v>
      </c>
      <c r="M246" s="229"/>
      <c r="N246" s="90">
        <f>SUM(L246:M246)</f>
        <v>969</v>
      </c>
      <c r="O246" s="229"/>
      <c r="P246" s="90">
        <f>SUM(N246:O246)</f>
        <v>969</v>
      </c>
      <c r="Q246" s="229"/>
      <c r="R246" s="90">
        <f>SUM(P246:Q246)</f>
        <v>969</v>
      </c>
      <c r="S246" s="229"/>
      <c r="T246" s="90">
        <f>SUM(R246:S246)</f>
        <v>969</v>
      </c>
    </row>
    <row r="247" spans="1:20" ht="21.75" customHeight="1">
      <c r="A247" s="862"/>
      <c r="B247" s="614"/>
      <c r="C247" s="856"/>
      <c r="D247" s="857"/>
      <c r="E247" s="122"/>
      <c r="F247" s="89"/>
      <c r="G247" s="229"/>
      <c r="H247" s="90">
        <f>SUM(F247:G247)</f>
        <v>0</v>
      </c>
      <c r="I247" s="229"/>
      <c r="J247" s="90">
        <f>SUM(H247:I247)</f>
        <v>0</v>
      </c>
      <c r="K247" s="229"/>
      <c r="L247" s="90">
        <f>SUM(J247:K247)</f>
        <v>0</v>
      </c>
      <c r="M247" s="229"/>
      <c r="N247" s="90">
        <f>SUM(L247:M247)</f>
        <v>0</v>
      </c>
      <c r="O247" s="229"/>
      <c r="P247" s="90">
        <f>SUM(N247:O247)</f>
        <v>0</v>
      </c>
      <c r="Q247" s="229"/>
      <c r="R247" s="90">
        <f>SUM(P247:Q247)</f>
        <v>0</v>
      </c>
      <c r="S247" s="229"/>
      <c r="T247" s="90">
        <f>SUM(R247:S247)</f>
        <v>0</v>
      </c>
    </row>
    <row r="248" spans="1:20" ht="21.75" customHeight="1">
      <c r="A248" s="135">
        <v>803</v>
      </c>
      <c r="B248" s="644" t="s">
        <v>84</v>
      </c>
      <c r="C248" s="645"/>
      <c r="D248" s="645"/>
      <c r="E248" s="646"/>
      <c r="F248" s="85">
        <f>F249</f>
        <v>397707</v>
      </c>
      <c r="G248" s="229"/>
      <c r="H248" s="85">
        <f>H249</f>
        <v>397871</v>
      </c>
      <c r="I248" s="229"/>
      <c r="J248" s="85">
        <f>J249</f>
        <v>397871</v>
      </c>
      <c r="K248" s="229"/>
      <c r="L248" s="85">
        <f>L249</f>
        <v>397871</v>
      </c>
      <c r="M248" s="229"/>
      <c r="N248" s="85">
        <f>N249</f>
        <v>397871</v>
      </c>
      <c r="O248" s="229"/>
      <c r="P248" s="85">
        <f>P249</f>
        <v>397871</v>
      </c>
      <c r="Q248" s="229"/>
      <c r="R248" s="85">
        <f>R249</f>
        <v>397871</v>
      </c>
      <c r="S248" s="229"/>
      <c r="T248" s="85">
        <f>T249</f>
        <v>397871</v>
      </c>
    </row>
    <row r="249" spans="1:20" ht="21.75" customHeight="1">
      <c r="A249" s="614"/>
      <c r="B249" s="149">
        <v>80309</v>
      </c>
      <c r="C249" s="896" t="s">
        <v>85</v>
      </c>
      <c r="D249" s="897"/>
      <c r="E249" s="898"/>
      <c r="F249" s="88">
        <f>SUM(F250:F259)</f>
        <v>397707</v>
      </c>
      <c r="G249" s="229"/>
      <c r="H249" s="88">
        <f>SUM(H250:H259)</f>
        <v>397871</v>
      </c>
      <c r="I249" s="229"/>
      <c r="J249" s="88">
        <f>SUM(J250:J259)</f>
        <v>397871</v>
      </c>
      <c r="K249" s="229"/>
      <c r="L249" s="88">
        <f>SUM(L250:L259)</f>
        <v>397871</v>
      </c>
      <c r="M249" s="229"/>
      <c r="N249" s="88">
        <f>SUM(N250:N259)</f>
        <v>397871</v>
      </c>
      <c r="O249" s="229"/>
      <c r="P249" s="88">
        <f>SUM(P250:P259)</f>
        <v>397871</v>
      </c>
      <c r="Q249" s="229"/>
      <c r="R249" s="88">
        <f>SUM(R250:R259)</f>
        <v>397871</v>
      </c>
      <c r="S249" s="229"/>
      <c r="T249" s="88">
        <f>SUM(T250:T259)</f>
        <v>397871</v>
      </c>
    </row>
    <row r="250" spans="1:20" ht="21.75" customHeight="1">
      <c r="A250" s="614"/>
      <c r="B250" s="614"/>
      <c r="C250" s="741">
        <v>3218</v>
      </c>
      <c r="D250" s="783"/>
      <c r="E250" s="447" t="s">
        <v>204</v>
      </c>
      <c r="F250" s="94">
        <v>277401</v>
      </c>
      <c r="G250" s="229">
        <v>-20093</v>
      </c>
      <c r="H250" s="90">
        <f aca="true" t="shared" si="70" ref="H250:H259">SUM(F250:G250)</f>
        <v>257308</v>
      </c>
      <c r="I250" s="229"/>
      <c r="J250" s="90">
        <f aca="true" t="shared" si="71" ref="J250:J259">SUM(H250:I250)</f>
        <v>257308</v>
      </c>
      <c r="K250" s="229"/>
      <c r="L250" s="90">
        <f aca="true" t="shared" si="72" ref="L250:L259">SUM(J250:K250)</f>
        <v>257308</v>
      </c>
      <c r="M250" s="229"/>
      <c r="N250" s="90">
        <f aca="true" t="shared" si="73" ref="N250:N259">SUM(L250:M250)</f>
        <v>257308</v>
      </c>
      <c r="O250" s="229"/>
      <c r="P250" s="90">
        <f aca="true" t="shared" si="74" ref="P250:P259">SUM(N250:O250)</f>
        <v>257308</v>
      </c>
      <c r="Q250" s="229"/>
      <c r="R250" s="90">
        <f aca="true" t="shared" si="75" ref="R250:R259">SUM(P250:Q250)</f>
        <v>257308</v>
      </c>
      <c r="S250" s="229"/>
      <c r="T250" s="90">
        <f aca="true" t="shared" si="76" ref="T250:T259">SUM(R250:S250)</f>
        <v>257308</v>
      </c>
    </row>
    <row r="251" spans="1:20" ht="21.75" customHeight="1">
      <c r="A251" s="614"/>
      <c r="B251" s="614"/>
      <c r="C251" s="617">
        <v>3219</v>
      </c>
      <c r="D251" s="855"/>
      <c r="E251" s="447" t="s">
        <v>204</v>
      </c>
      <c r="F251" s="94">
        <v>120306</v>
      </c>
      <c r="G251" s="229">
        <v>-8714</v>
      </c>
      <c r="H251" s="90">
        <f t="shared" si="70"/>
        <v>111592</v>
      </c>
      <c r="I251" s="229"/>
      <c r="J251" s="90">
        <f t="shared" si="71"/>
        <v>111592</v>
      </c>
      <c r="K251" s="229"/>
      <c r="L251" s="90">
        <f t="shared" si="72"/>
        <v>111592</v>
      </c>
      <c r="M251" s="229"/>
      <c r="N251" s="90">
        <f t="shared" si="73"/>
        <v>111592</v>
      </c>
      <c r="O251" s="229"/>
      <c r="P251" s="90">
        <f t="shared" si="74"/>
        <v>111592</v>
      </c>
      <c r="Q251" s="229"/>
      <c r="R251" s="90">
        <f t="shared" si="75"/>
        <v>111592</v>
      </c>
      <c r="S251" s="229"/>
      <c r="T251" s="90">
        <f t="shared" si="76"/>
        <v>111592</v>
      </c>
    </row>
    <row r="252" spans="1:20" ht="21.75" customHeight="1">
      <c r="A252" s="614"/>
      <c r="B252" s="614"/>
      <c r="C252" s="627">
        <v>4178</v>
      </c>
      <c r="D252" s="628"/>
      <c r="E252" s="165" t="s">
        <v>131</v>
      </c>
      <c r="F252" s="446"/>
      <c r="G252" s="298">
        <v>11621</v>
      </c>
      <c r="H252" s="445">
        <f t="shared" si="70"/>
        <v>11621</v>
      </c>
      <c r="I252" s="444">
        <v>0</v>
      </c>
      <c r="J252" s="445">
        <f t="shared" si="71"/>
        <v>11621</v>
      </c>
      <c r="K252" s="444">
        <f>SUM(Starostwo!K244)</f>
        <v>0</v>
      </c>
      <c r="L252" s="445">
        <f t="shared" si="72"/>
        <v>11621</v>
      </c>
      <c r="M252" s="444">
        <f>SUM(Starostwo!M244)</f>
        <v>0</v>
      </c>
      <c r="N252" s="445">
        <f t="shared" si="73"/>
        <v>11621</v>
      </c>
      <c r="O252" s="444">
        <f>SUM(Starostwo!O244)</f>
        <v>0</v>
      </c>
      <c r="P252" s="445">
        <f t="shared" si="74"/>
        <v>11621</v>
      </c>
      <c r="Q252" s="444">
        <f>SUM(Starostwo!Q244)</f>
        <v>0</v>
      </c>
      <c r="R252" s="445">
        <f t="shared" si="75"/>
        <v>11621</v>
      </c>
      <c r="S252" s="444">
        <f>SUM(Starostwo!S244)</f>
        <v>0</v>
      </c>
      <c r="T252" s="445">
        <f t="shared" si="76"/>
        <v>11621</v>
      </c>
    </row>
    <row r="253" spans="1:20" ht="21.75" customHeight="1">
      <c r="A253" s="614"/>
      <c r="B253" s="614"/>
      <c r="C253" s="627">
        <v>4179</v>
      </c>
      <c r="D253" s="628"/>
      <c r="E253" s="165" t="s">
        <v>131</v>
      </c>
      <c r="F253" s="446"/>
      <c r="G253" s="298">
        <v>5041</v>
      </c>
      <c r="H253" s="445">
        <f t="shared" si="70"/>
        <v>5041</v>
      </c>
      <c r="I253" s="444">
        <f>SUM(Starostwo!I245)</f>
        <v>0</v>
      </c>
      <c r="J253" s="445">
        <f t="shared" si="71"/>
        <v>5041</v>
      </c>
      <c r="K253" s="444">
        <f>SUM(Starostwo!K245)</f>
        <v>0</v>
      </c>
      <c r="L253" s="445">
        <f t="shared" si="72"/>
        <v>5041</v>
      </c>
      <c r="M253" s="444">
        <f>SUM(Starostwo!M245)</f>
        <v>0</v>
      </c>
      <c r="N253" s="445">
        <f t="shared" si="73"/>
        <v>5041</v>
      </c>
      <c r="O253" s="444">
        <f>SUM(Starostwo!O245)</f>
        <v>0</v>
      </c>
      <c r="P253" s="445">
        <f t="shared" si="74"/>
        <v>5041</v>
      </c>
      <c r="Q253" s="444">
        <f>SUM(Starostwo!Q245)</f>
        <v>0</v>
      </c>
      <c r="R253" s="445">
        <f t="shared" si="75"/>
        <v>5041</v>
      </c>
      <c r="S253" s="444">
        <f>SUM(Starostwo!S245)</f>
        <v>0</v>
      </c>
      <c r="T253" s="445">
        <f t="shared" si="76"/>
        <v>5041</v>
      </c>
    </row>
    <row r="254" spans="1:20" ht="21.75" customHeight="1">
      <c r="A254" s="614"/>
      <c r="B254" s="614"/>
      <c r="C254" s="629">
        <v>4218</v>
      </c>
      <c r="D254" s="630"/>
      <c r="E254" s="120" t="s">
        <v>119</v>
      </c>
      <c r="F254" s="61"/>
      <c r="G254" s="17">
        <v>6497</v>
      </c>
      <c r="H254" s="444">
        <f t="shared" si="70"/>
        <v>6497</v>
      </c>
      <c r="I254" s="444">
        <f>SUM(Starostwo!I246)</f>
        <v>0</v>
      </c>
      <c r="J254" s="444">
        <f t="shared" si="71"/>
        <v>6497</v>
      </c>
      <c r="K254" s="444">
        <f>SUM(Starostwo!K246)</f>
        <v>0</v>
      </c>
      <c r="L254" s="444">
        <f t="shared" si="72"/>
        <v>6497</v>
      </c>
      <c r="M254" s="444">
        <f>SUM(Starostwo!M246)</f>
        <v>0</v>
      </c>
      <c r="N254" s="444">
        <f t="shared" si="73"/>
        <v>6497</v>
      </c>
      <c r="O254" s="444">
        <f>SUM(Starostwo!O246)</f>
        <v>0</v>
      </c>
      <c r="P254" s="444">
        <f t="shared" si="74"/>
        <v>6497</v>
      </c>
      <c r="Q254" s="444">
        <f>SUM(Starostwo!Q246)</f>
        <v>0</v>
      </c>
      <c r="R254" s="444">
        <f t="shared" si="75"/>
        <v>6497</v>
      </c>
      <c r="S254" s="444">
        <f>SUM(Starostwo!S246)</f>
        <v>0</v>
      </c>
      <c r="T254" s="444">
        <f t="shared" si="76"/>
        <v>6497</v>
      </c>
    </row>
    <row r="255" spans="1:20" ht="21.75" customHeight="1">
      <c r="A255" s="614"/>
      <c r="B255" s="614"/>
      <c r="C255" s="629">
        <v>4219</v>
      </c>
      <c r="D255" s="630"/>
      <c r="E255" s="122" t="s">
        <v>119</v>
      </c>
      <c r="F255" s="61"/>
      <c r="G255" s="17">
        <v>2819</v>
      </c>
      <c r="H255" s="444">
        <f t="shared" si="70"/>
        <v>2819</v>
      </c>
      <c r="I255" s="444">
        <f>SUM(Starostwo!I247)</f>
        <v>0</v>
      </c>
      <c r="J255" s="444">
        <f t="shared" si="71"/>
        <v>2819</v>
      </c>
      <c r="K255" s="444">
        <f>SUM(Starostwo!K247)</f>
        <v>0</v>
      </c>
      <c r="L255" s="444">
        <f t="shared" si="72"/>
        <v>2819</v>
      </c>
      <c r="M255" s="444">
        <f>SUM(Starostwo!M247)</f>
        <v>0</v>
      </c>
      <c r="N255" s="444">
        <f t="shared" si="73"/>
        <v>2819</v>
      </c>
      <c r="O255" s="444">
        <f>SUM(Starostwo!O247)</f>
        <v>0</v>
      </c>
      <c r="P255" s="444">
        <f t="shared" si="74"/>
        <v>2819</v>
      </c>
      <c r="Q255" s="444">
        <f>SUM(Starostwo!Q247)</f>
        <v>0</v>
      </c>
      <c r="R255" s="444">
        <f t="shared" si="75"/>
        <v>2819</v>
      </c>
      <c r="S255" s="444">
        <f>SUM(Starostwo!S247)</f>
        <v>0</v>
      </c>
      <c r="T255" s="444">
        <f t="shared" si="76"/>
        <v>2819</v>
      </c>
    </row>
    <row r="256" spans="1:20" ht="21.75" customHeight="1">
      <c r="A256" s="614"/>
      <c r="B256" s="614"/>
      <c r="C256" s="629">
        <v>4308</v>
      </c>
      <c r="D256" s="630"/>
      <c r="E256" s="120" t="s">
        <v>117</v>
      </c>
      <c r="F256" s="61"/>
      <c r="G256" s="17">
        <v>837</v>
      </c>
      <c r="H256" s="444">
        <f t="shared" si="70"/>
        <v>837</v>
      </c>
      <c r="I256" s="444">
        <f>SUM(Starostwo!I248)</f>
        <v>0</v>
      </c>
      <c r="J256" s="444">
        <f t="shared" si="71"/>
        <v>837</v>
      </c>
      <c r="K256" s="444">
        <f>SUM(Starostwo!K248)</f>
        <v>0</v>
      </c>
      <c r="L256" s="444">
        <f t="shared" si="72"/>
        <v>837</v>
      </c>
      <c r="M256" s="444">
        <f>SUM(Starostwo!M248)</f>
        <v>0</v>
      </c>
      <c r="N256" s="444">
        <f t="shared" si="73"/>
        <v>837</v>
      </c>
      <c r="O256" s="444">
        <f>SUM(Starostwo!O248)</f>
        <v>0</v>
      </c>
      <c r="P256" s="444">
        <f t="shared" si="74"/>
        <v>837</v>
      </c>
      <c r="Q256" s="444">
        <f>SUM(Starostwo!Q248)</f>
        <v>0</v>
      </c>
      <c r="R256" s="444">
        <f t="shared" si="75"/>
        <v>837</v>
      </c>
      <c r="S256" s="444">
        <f>SUM(Starostwo!S248)</f>
        <v>0</v>
      </c>
      <c r="T256" s="444">
        <f t="shared" si="76"/>
        <v>837</v>
      </c>
    </row>
    <row r="257" spans="1:20" ht="21.75" customHeight="1">
      <c r="A257" s="614"/>
      <c r="B257" s="614"/>
      <c r="C257" s="629">
        <v>4309</v>
      </c>
      <c r="D257" s="630"/>
      <c r="E257" s="120" t="s">
        <v>117</v>
      </c>
      <c r="F257" s="61"/>
      <c r="G257" s="17">
        <v>363</v>
      </c>
      <c r="H257" s="444">
        <f t="shared" si="70"/>
        <v>363</v>
      </c>
      <c r="I257" s="444">
        <f>SUM(Starostwo!I249)</f>
        <v>0</v>
      </c>
      <c r="J257" s="444">
        <f t="shared" si="71"/>
        <v>363</v>
      </c>
      <c r="K257" s="444">
        <f>SUM(Starostwo!K249)</f>
        <v>0</v>
      </c>
      <c r="L257" s="444">
        <f t="shared" si="72"/>
        <v>363</v>
      </c>
      <c r="M257" s="444">
        <f>SUM(Starostwo!M249)</f>
        <v>0</v>
      </c>
      <c r="N257" s="444">
        <f t="shared" si="73"/>
        <v>363</v>
      </c>
      <c r="O257" s="444">
        <f>SUM(Starostwo!O249)</f>
        <v>0</v>
      </c>
      <c r="P257" s="444">
        <f t="shared" si="74"/>
        <v>363</v>
      </c>
      <c r="Q257" s="444">
        <f>SUM(Starostwo!Q249)</f>
        <v>0</v>
      </c>
      <c r="R257" s="444">
        <f t="shared" si="75"/>
        <v>363</v>
      </c>
      <c r="S257" s="444">
        <f>SUM(Starostwo!S249)</f>
        <v>0</v>
      </c>
      <c r="T257" s="444">
        <f t="shared" si="76"/>
        <v>363</v>
      </c>
    </row>
    <row r="258" spans="1:20" ht="21.75" customHeight="1">
      <c r="A258" s="614"/>
      <c r="B258" s="614"/>
      <c r="C258" s="631">
        <v>4758</v>
      </c>
      <c r="D258" s="632"/>
      <c r="E258" s="120" t="s">
        <v>136</v>
      </c>
      <c r="F258" s="61"/>
      <c r="G258" s="17">
        <v>1250</v>
      </c>
      <c r="H258" s="444">
        <f t="shared" si="70"/>
        <v>1250</v>
      </c>
      <c r="I258" s="444">
        <f>SUM(Starostwo!I250)</f>
        <v>0</v>
      </c>
      <c r="J258" s="444">
        <f t="shared" si="71"/>
        <v>1250</v>
      </c>
      <c r="K258" s="444">
        <f>SUM(Starostwo!K250)</f>
        <v>0</v>
      </c>
      <c r="L258" s="444">
        <f t="shared" si="72"/>
        <v>1250</v>
      </c>
      <c r="M258" s="444">
        <f>SUM(Starostwo!M250)</f>
        <v>0</v>
      </c>
      <c r="N258" s="444">
        <f t="shared" si="73"/>
        <v>1250</v>
      </c>
      <c r="O258" s="444">
        <f>SUM(Starostwo!O250)</f>
        <v>0</v>
      </c>
      <c r="P258" s="444">
        <f t="shared" si="74"/>
        <v>1250</v>
      </c>
      <c r="Q258" s="444">
        <f>SUM(Starostwo!Q250)</f>
        <v>0</v>
      </c>
      <c r="R258" s="444">
        <f t="shared" si="75"/>
        <v>1250</v>
      </c>
      <c r="S258" s="444">
        <f>SUM(Starostwo!S250)</f>
        <v>0</v>
      </c>
      <c r="T258" s="444">
        <f t="shared" si="76"/>
        <v>1250</v>
      </c>
    </row>
    <row r="259" spans="1:20" ht="21.75" customHeight="1">
      <c r="A259" s="614"/>
      <c r="B259" s="614"/>
      <c r="C259" s="631">
        <v>4759</v>
      </c>
      <c r="D259" s="632"/>
      <c r="E259" s="120" t="s">
        <v>136</v>
      </c>
      <c r="F259" s="61"/>
      <c r="G259" s="17">
        <v>543</v>
      </c>
      <c r="H259" s="444">
        <f t="shared" si="70"/>
        <v>543</v>
      </c>
      <c r="I259" s="444">
        <f>SUM(Starostwo!I251)</f>
        <v>0</v>
      </c>
      <c r="J259" s="444">
        <f t="shared" si="71"/>
        <v>543</v>
      </c>
      <c r="K259" s="444">
        <f>SUM(Starostwo!K251)</f>
        <v>0</v>
      </c>
      <c r="L259" s="444">
        <f t="shared" si="72"/>
        <v>543</v>
      </c>
      <c r="M259" s="444">
        <f>SUM(Starostwo!M251)</f>
        <v>0</v>
      </c>
      <c r="N259" s="444">
        <f t="shared" si="73"/>
        <v>543</v>
      </c>
      <c r="O259" s="444">
        <f>SUM(Starostwo!O251)</f>
        <v>0</v>
      </c>
      <c r="P259" s="444">
        <f t="shared" si="74"/>
        <v>543</v>
      </c>
      <c r="Q259" s="444">
        <f>SUM(Starostwo!Q251)</f>
        <v>0</v>
      </c>
      <c r="R259" s="444">
        <f t="shared" si="75"/>
        <v>543</v>
      </c>
      <c r="S259" s="444">
        <f>SUM(Starostwo!S251)</f>
        <v>0</v>
      </c>
      <c r="T259" s="444">
        <f t="shared" si="76"/>
        <v>543</v>
      </c>
    </row>
    <row r="260" ht="11.25" customHeight="1"/>
    <row r="261" ht="21.75" customHeight="1" hidden="1"/>
    <row r="262" ht="21.75" customHeight="1" hidden="1"/>
    <row r="263" ht="21.75" customHeight="1" hidden="1"/>
    <row r="264" ht="21.75" customHeight="1" hidden="1"/>
    <row r="265" ht="21.75" customHeight="1" hidden="1"/>
    <row r="266" ht="21.75" customHeight="1" hidden="1"/>
    <row r="267" ht="21.75" customHeight="1" hidden="1"/>
    <row r="268" spans="1:20" ht="21.75" customHeight="1">
      <c r="A268" s="138">
        <v>851</v>
      </c>
      <c r="B268" s="644" t="s">
        <v>90</v>
      </c>
      <c r="C268" s="645"/>
      <c r="D268" s="645"/>
      <c r="E268" s="646"/>
      <c r="F268" s="85">
        <f>F269+F274+F278+F280</f>
        <v>1707100</v>
      </c>
      <c r="G268" s="229"/>
      <c r="H268" s="85">
        <f>H269+H274+H278+H280</f>
        <v>1607100</v>
      </c>
      <c r="I268" s="229"/>
      <c r="J268" s="85">
        <f>J269+J274+J278+J280</f>
        <v>1607100</v>
      </c>
      <c r="K268" s="229"/>
      <c r="L268" s="85">
        <f>L269+L274+L278+L280</f>
        <v>1607100</v>
      </c>
      <c r="M268" s="229"/>
      <c r="N268" s="85">
        <f>N269+N274+N278+N280</f>
        <v>1607100</v>
      </c>
      <c r="O268" s="229"/>
      <c r="P268" s="85">
        <f>P269+P274+P278+P280</f>
        <v>1607100</v>
      </c>
      <c r="Q268" s="229"/>
      <c r="R268" s="85">
        <f>R269+R274+R278+R280</f>
        <v>1607100</v>
      </c>
      <c r="S268" s="229"/>
      <c r="T268" s="85">
        <f>T269+T274+T278+T280</f>
        <v>1607100</v>
      </c>
    </row>
    <row r="269" spans="1:20" ht="21.75" customHeight="1">
      <c r="A269" s="691"/>
      <c r="B269" s="155">
        <v>85111</v>
      </c>
      <c r="C269" s="891" t="s">
        <v>91</v>
      </c>
      <c r="D269" s="892"/>
      <c r="E269" s="893"/>
      <c r="F269" s="88">
        <f>F270+F271+F272+F273</f>
        <v>1702100</v>
      </c>
      <c r="G269" s="229"/>
      <c r="H269" s="88">
        <f>H270+H271+H272+H273</f>
        <v>1602100</v>
      </c>
      <c r="I269" s="229"/>
      <c r="J269" s="88">
        <f>J270+J271+J272+J273</f>
        <v>1602100</v>
      </c>
      <c r="K269" s="229"/>
      <c r="L269" s="88">
        <f>L270+L271+L272+L273</f>
        <v>1602100</v>
      </c>
      <c r="M269" s="229"/>
      <c r="N269" s="88">
        <f>N270+N271+N272+N273</f>
        <v>1602100</v>
      </c>
      <c r="O269" s="229"/>
      <c r="P269" s="88">
        <f>P270+P271+P272+P273</f>
        <v>1602100</v>
      </c>
      <c r="Q269" s="229"/>
      <c r="R269" s="88">
        <f>R270+R271+R272+R273</f>
        <v>1602100</v>
      </c>
      <c r="S269" s="229"/>
      <c r="T269" s="88">
        <f>T270+T271+T272+T273</f>
        <v>1602100</v>
      </c>
    </row>
    <row r="270" spans="1:20" ht="21.75" customHeight="1">
      <c r="A270" s="674"/>
      <c r="B270" s="611"/>
      <c r="C270" s="705">
        <v>2560</v>
      </c>
      <c r="D270" s="757"/>
      <c r="E270" s="181" t="s">
        <v>205</v>
      </c>
      <c r="F270" s="182">
        <v>24100</v>
      </c>
      <c r="G270" s="229"/>
      <c r="H270" s="182">
        <f>SUM(F270:G270)</f>
        <v>24100</v>
      </c>
      <c r="I270" s="229"/>
      <c r="J270" s="182">
        <f>SUM(H270:I270)</f>
        <v>24100</v>
      </c>
      <c r="K270" s="229"/>
      <c r="L270" s="182">
        <f>SUM(J270:K270)</f>
        <v>24100</v>
      </c>
      <c r="M270" s="229"/>
      <c r="N270" s="182">
        <f>SUM(L270:M270)</f>
        <v>24100</v>
      </c>
      <c r="O270" s="229"/>
      <c r="P270" s="182">
        <f>SUM(N270:O270)</f>
        <v>24100</v>
      </c>
      <c r="Q270" s="229"/>
      <c r="R270" s="182">
        <f>SUM(P270:Q270)</f>
        <v>24100</v>
      </c>
      <c r="S270" s="229"/>
      <c r="T270" s="182">
        <f>SUM(R270:S270)</f>
        <v>24100</v>
      </c>
    </row>
    <row r="271" spans="1:20" ht="21.75" customHeight="1">
      <c r="A271" s="674"/>
      <c r="B271" s="612"/>
      <c r="C271" s="615">
        <v>6058</v>
      </c>
      <c r="D271" s="616"/>
      <c r="E271" s="170" t="s">
        <v>206</v>
      </c>
      <c r="F271" s="114">
        <v>1125000</v>
      </c>
      <c r="G271" s="237"/>
      <c r="H271" s="91">
        <f>SUM(F271:G271)</f>
        <v>1125000</v>
      </c>
      <c r="I271" s="237"/>
      <c r="J271" s="91">
        <f>SUM(H271:I271)</f>
        <v>1125000</v>
      </c>
      <c r="K271" s="237"/>
      <c r="L271" s="91">
        <f>SUM(J271:K271)</f>
        <v>1125000</v>
      </c>
      <c r="M271" s="237"/>
      <c r="N271" s="91">
        <f>SUM(L271:M271)</f>
        <v>1125000</v>
      </c>
      <c r="O271" s="237"/>
      <c r="P271" s="91">
        <f>SUM(N271:O271)</f>
        <v>1125000</v>
      </c>
      <c r="Q271" s="237"/>
      <c r="R271" s="91">
        <f>SUM(P271:Q271)</f>
        <v>1125000</v>
      </c>
      <c r="S271" s="237"/>
      <c r="T271" s="91">
        <f>SUM(R271:S271)</f>
        <v>1125000</v>
      </c>
    </row>
    <row r="272" spans="1:20" ht="21.75" customHeight="1">
      <c r="A272" s="674"/>
      <c r="B272" s="612"/>
      <c r="C272" s="615">
        <v>6059</v>
      </c>
      <c r="D272" s="616"/>
      <c r="E272" s="170" t="s">
        <v>206</v>
      </c>
      <c r="F272" s="115">
        <v>375000</v>
      </c>
      <c r="G272" s="237">
        <v>-100000</v>
      </c>
      <c r="H272" s="91">
        <f>SUM(F272:G272)</f>
        <v>275000</v>
      </c>
      <c r="I272" s="237"/>
      <c r="J272" s="91">
        <f>SUM(H272:I272)</f>
        <v>275000</v>
      </c>
      <c r="K272" s="237"/>
      <c r="L272" s="91">
        <f>SUM(J272:K272)</f>
        <v>275000</v>
      </c>
      <c r="M272" s="237"/>
      <c r="N272" s="91">
        <f>SUM(L272:M272)</f>
        <v>275000</v>
      </c>
      <c r="O272" s="237"/>
      <c r="P272" s="91">
        <f>SUM(N272:O272)</f>
        <v>275000</v>
      </c>
      <c r="Q272" s="237"/>
      <c r="R272" s="91">
        <f>SUM(P272:Q272)</f>
        <v>275000</v>
      </c>
      <c r="S272" s="237"/>
      <c r="T272" s="91">
        <f>SUM(R272:S272)</f>
        <v>275000</v>
      </c>
    </row>
    <row r="273" spans="1:20" ht="21.75" customHeight="1">
      <c r="A273" s="674"/>
      <c r="B273" s="613"/>
      <c r="C273" s="615">
        <v>6220</v>
      </c>
      <c r="D273" s="616"/>
      <c r="E273" s="170" t="s">
        <v>207</v>
      </c>
      <c r="F273" s="114">
        <v>178000</v>
      </c>
      <c r="G273" s="237"/>
      <c r="H273" s="91">
        <f>SUM(F273:G273)</f>
        <v>178000</v>
      </c>
      <c r="I273" s="237"/>
      <c r="J273" s="91">
        <f>SUM(H273:I273)</f>
        <v>178000</v>
      </c>
      <c r="K273" s="237"/>
      <c r="L273" s="91">
        <f>SUM(J273:K273)</f>
        <v>178000</v>
      </c>
      <c r="M273" s="237"/>
      <c r="N273" s="91">
        <f>SUM(L273:M273)</f>
        <v>178000</v>
      </c>
      <c r="O273" s="237"/>
      <c r="P273" s="91">
        <f>SUM(N273:O273)</f>
        <v>178000</v>
      </c>
      <c r="Q273" s="237"/>
      <c r="R273" s="91">
        <f>SUM(P273:Q273)</f>
        <v>178000</v>
      </c>
      <c r="S273" s="237"/>
      <c r="T273" s="91">
        <f>SUM(R273:S273)</f>
        <v>178000</v>
      </c>
    </row>
    <row r="274" spans="1:20" ht="21.75" customHeight="1">
      <c r="A274" s="674"/>
      <c r="B274" s="127">
        <v>85154</v>
      </c>
      <c r="C274" s="489" t="s">
        <v>92</v>
      </c>
      <c r="D274" s="776"/>
      <c r="E274" s="777"/>
      <c r="F274" s="88">
        <f>F275+F276+F277</f>
        <v>0</v>
      </c>
      <c r="G274" s="229"/>
      <c r="H274" s="88">
        <f>H275+H276+H277</f>
        <v>0</v>
      </c>
      <c r="I274" s="229"/>
      <c r="J274" s="88">
        <f>J275+J276+J277</f>
        <v>0</v>
      </c>
      <c r="K274" s="229"/>
      <c r="L274" s="88">
        <f>L275+L276+L277</f>
        <v>0</v>
      </c>
      <c r="M274" s="229"/>
      <c r="N274" s="88">
        <f>N275+N276+N277</f>
        <v>0</v>
      </c>
      <c r="O274" s="229"/>
      <c r="P274" s="88">
        <f>P275+P276+P277</f>
        <v>0</v>
      </c>
      <c r="Q274" s="229"/>
      <c r="R274" s="88">
        <f>R275+R276+R277</f>
        <v>0</v>
      </c>
      <c r="S274" s="229"/>
      <c r="T274" s="88">
        <f>T275+T276+T277</f>
        <v>0</v>
      </c>
    </row>
    <row r="275" spans="1:20" ht="21.75" customHeight="1">
      <c r="A275" s="674"/>
      <c r="B275" s="858"/>
      <c r="C275" s="656">
        <v>4170</v>
      </c>
      <c r="D275" s="660"/>
      <c r="E275" s="165" t="s">
        <v>131</v>
      </c>
      <c r="F275" s="117"/>
      <c r="G275" s="237"/>
      <c r="H275" s="93">
        <f>SUM(F275:G275)</f>
        <v>0</v>
      </c>
      <c r="I275" s="237"/>
      <c r="J275" s="93">
        <f>SUM(H275:I275)</f>
        <v>0</v>
      </c>
      <c r="K275" s="237"/>
      <c r="L275" s="93">
        <f>SUM(J275:K275)</f>
        <v>0</v>
      </c>
      <c r="M275" s="237"/>
      <c r="N275" s="93">
        <f>SUM(L275:M275)</f>
        <v>0</v>
      </c>
      <c r="O275" s="237"/>
      <c r="P275" s="93">
        <f>SUM(N275:O275)</f>
        <v>0</v>
      </c>
      <c r="Q275" s="237"/>
      <c r="R275" s="93">
        <f>SUM(P275:Q275)</f>
        <v>0</v>
      </c>
      <c r="S275" s="237"/>
      <c r="T275" s="93">
        <f>SUM(R275:S275)</f>
        <v>0</v>
      </c>
    </row>
    <row r="276" spans="1:20" ht="21.75" customHeight="1">
      <c r="A276" s="674"/>
      <c r="B276" s="802"/>
      <c r="C276" s="778">
        <v>4210</v>
      </c>
      <c r="D276" s="779"/>
      <c r="E276" s="120" t="s">
        <v>119</v>
      </c>
      <c r="F276" s="116"/>
      <c r="G276" s="237"/>
      <c r="H276" s="90">
        <f>SUM(F276:G276)</f>
        <v>0</v>
      </c>
      <c r="I276" s="237"/>
      <c r="J276" s="90">
        <f>SUM(H276:I276)</f>
        <v>0</v>
      </c>
      <c r="K276" s="237"/>
      <c r="L276" s="90">
        <f>SUM(J276:K276)</f>
        <v>0</v>
      </c>
      <c r="M276" s="237"/>
      <c r="N276" s="90">
        <f>SUM(L276:M276)</f>
        <v>0</v>
      </c>
      <c r="O276" s="237"/>
      <c r="P276" s="90">
        <f>SUM(N276:O276)</f>
        <v>0</v>
      </c>
      <c r="Q276" s="237"/>
      <c r="R276" s="90">
        <f>SUM(P276:Q276)</f>
        <v>0</v>
      </c>
      <c r="S276" s="237"/>
      <c r="T276" s="90">
        <f>SUM(R276:S276)</f>
        <v>0</v>
      </c>
    </row>
    <row r="277" spans="1:20" ht="21.75" customHeight="1">
      <c r="A277" s="674"/>
      <c r="B277" s="859"/>
      <c r="C277" s="894">
        <v>4300</v>
      </c>
      <c r="D277" s="895"/>
      <c r="E277" s="120" t="s">
        <v>117</v>
      </c>
      <c r="F277" s="113"/>
      <c r="G277" s="229"/>
      <c r="H277" s="90">
        <f>SUM(F277:G277)</f>
        <v>0</v>
      </c>
      <c r="I277" s="229"/>
      <c r="J277" s="90">
        <f>SUM(H277:I277)</f>
        <v>0</v>
      </c>
      <c r="K277" s="229"/>
      <c r="L277" s="90">
        <f>SUM(J277:K277)</f>
        <v>0</v>
      </c>
      <c r="M277" s="229"/>
      <c r="N277" s="90">
        <f>SUM(L277:M277)</f>
        <v>0</v>
      </c>
      <c r="O277" s="229"/>
      <c r="P277" s="90">
        <f>SUM(N277:O277)</f>
        <v>0</v>
      </c>
      <c r="Q277" s="229"/>
      <c r="R277" s="90">
        <f>SUM(P277:Q277)</f>
        <v>0</v>
      </c>
      <c r="S277" s="229"/>
      <c r="T277" s="90">
        <f>SUM(R277:S277)</f>
        <v>0</v>
      </c>
    </row>
    <row r="278" spans="1:20" ht="21.75" customHeight="1">
      <c r="A278" s="674"/>
      <c r="B278" s="127">
        <v>85156</v>
      </c>
      <c r="C278" s="489" t="s">
        <v>208</v>
      </c>
      <c r="D278" s="776"/>
      <c r="E278" s="777"/>
      <c r="F278" s="88">
        <f>F279</f>
        <v>0</v>
      </c>
      <c r="G278" s="229"/>
      <c r="H278" s="88">
        <f>H279</f>
        <v>0</v>
      </c>
      <c r="I278" s="229"/>
      <c r="J278" s="88">
        <f>J279</f>
        <v>0</v>
      </c>
      <c r="K278" s="229"/>
      <c r="L278" s="88">
        <f>L279</f>
        <v>0</v>
      </c>
      <c r="M278" s="229"/>
      <c r="N278" s="88">
        <f>N279</f>
        <v>0</v>
      </c>
      <c r="O278" s="229"/>
      <c r="P278" s="88">
        <f>P279</f>
        <v>0</v>
      </c>
      <c r="Q278" s="229"/>
      <c r="R278" s="88">
        <f>R279</f>
        <v>0</v>
      </c>
      <c r="S278" s="229"/>
      <c r="T278" s="88">
        <f>T279</f>
        <v>0</v>
      </c>
    </row>
    <row r="279" spans="1:20" ht="21.75" customHeight="1">
      <c r="A279" s="674"/>
      <c r="B279" s="148"/>
      <c r="C279" s="778">
        <v>4130</v>
      </c>
      <c r="D279" s="779"/>
      <c r="E279" s="120" t="s">
        <v>209</v>
      </c>
      <c r="F279" s="113"/>
      <c r="G279" s="229"/>
      <c r="H279" s="90">
        <f>SUM(F279:G279)</f>
        <v>0</v>
      </c>
      <c r="I279" s="229"/>
      <c r="J279" s="90">
        <f>SUM(H279:I279)</f>
        <v>0</v>
      </c>
      <c r="K279" s="229"/>
      <c r="L279" s="90">
        <f>SUM(J279:K279)</f>
        <v>0</v>
      </c>
      <c r="M279" s="229"/>
      <c r="N279" s="90">
        <f>SUM(L279:M279)</f>
        <v>0</v>
      </c>
      <c r="O279" s="229"/>
      <c r="P279" s="90">
        <f>SUM(N279:O279)</f>
        <v>0</v>
      </c>
      <c r="Q279" s="229"/>
      <c r="R279" s="90">
        <f>SUM(P279:Q279)</f>
        <v>0</v>
      </c>
      <c r="S279" s="229"/>
      <c r="T279" s="90">
        <f>SUM(R279:S279)</f>
        <v>0</v>
      </c>
    </row>
    <row r="280" spans="1:20" ht="21.75" customHeight="1">
      <c r="A280" s="674"/>
      <c r="B280" s="127">
        <v>85195</v>
      </c>
      <c r="C280" s="489" t="s">
        <v>121</v>
      </c>
      <c r="D280" s="776"/>
      <c r="E280" s="777"/>
      <c r="F280" s="88">
        <f>F281+F282+F283</f>
        <v>5000</v>
      </c>
      <c r="G280" s="229"/>
      <c r="H280" s="88">
        <f>H281+H282+H283</f>
        <v>5000</v>
      </c>
      <c r="I280" s="229"/>
      <c r="J280" s="88">
        <f>J281+J282+J283</f>
        <v>5000</v>
      </c>
      <c r="K280" s="229"/>
      <c r="L280" s="88">
        <f>L281+L282+L283</f>
        <v>5000</v>
      </c>
      <c r="M280" s="229"/>
      <c r="N280" s="88">
        <f>N281+N282+N283</f>
        <v>5000</v>
      </c>
      <c r="O280" s="229"/>
      <c r="P280" s="88">
        <f>P281+P282+P283</f>
        <v>5000</v>
      </c>
      <c r="Q280" s="229"/>
      <c r="R280" s="88">
        <f>R281+R282+R283</f>
        <v>5000</v>
      </c>
      <c r="S280" s="229"/>
      <c r="T280" s="88">
        <f>T281+T282+T283</f>
        <v>5000</v>
      </c>
    </row>
    <row r="281" spans="1:20" ht="21.75" customHeight="1">
      <c r="A281" s="674"/>
      <c r="B281" s="822"/>
      <c r="C281" s="656">
        <v>4170</v>
      </c>
      <c r="D281" s="660"/>
      <c r="E281" s="165" t="s">
        <v>131</v>
      </c>
      <c r="F281" s="93">
        <v>0</v>
      </c>
      <c r="G281" s="231"/>
      <c r="H281" s="93">
        <f>SUM(F281:G281)</f>
        <v>0</v>
      </c>
      <c r="I281" s="231"/>
      <c r="J281" s="93">
        <f>SUM(H281:I281)</f>
        <v>0</v>
      </c>
      <c r="K281" s="231"/>
      <c r="L281" s="93">
        <f>SUM(J281:K281)</f>
        <v>0</v>
      </c>
      <c r="M281" s="231"/>
      <c r="N281" s="93">
        <f>SUM(L281:M281)</f>
        <v>0</v>
      </c>
      <c r="O281" s="231"/>
      <c r="P281" s="93">
        <f>SUM(N281:O281)</f>
        <v>0</v>
      </c>
      <c r="Q281" s="231"/>
      <c r="R281" s="93">
        <f>SUM(P281:Q281)</f>
        <v>0</v>
      </c>
      <c r="S281" s="231"/>
      <c r="T281" s="93">
        <f>SUM(R281:S281)</f>
        <v>0</v>
      </c>
    </row>
    <row r="282" spans="1:20" ht="21.75" customHeight="1">
      <c r="A282" s="674"/>
      <c r="B282" s="823"/>
      <c r="C282" s="778">
        <v>4210</v>
      </c>
      <c r="D282" s="779"/>
      <c r="E282" s="120" t="s">
        <v>119</v>
      </c>
      <c r="F282" s="113">
        <v>5000</v>
      </c>
      <c r="G282" s="229"/>
      <c r="H282" s="90">
        <f>SUM(F282:G282)</f>
        <v>5000</v>
      </c>
      <c r="I282" s="229"/>
      <c r="J282" s="90">
        <f>SUM(H282:I282)</f>
        <v>5000</v>
      </c>
      <c r="K282" s="229"/>
      <c r="L282" s="90">
        <f>SUM(J282:K282)</f>
        <v>5000</v>
      </c>
      <c r="M282" s="229"/>
      <c r="N282" s="90">
        <f>SUM(L282:M282)</f>
        <v>5000</v>
      </c>
      <c r="O282" s="229"/>
      <c r="P282" s="90">
        <f>SUM(N282:O282)</f>
        <v>5000</v>
      </c>
      <c r="Q282" s="229"/>
      <c r="R282" s="90">
        <f>SUM(P282:Q282)</f>
        <v>5000</v>
      </c>
      <c r="S282" s="229"/>
      <c r="T282" s="90">
        <f>SUM(R282:S282)</f>
        <v>5000</v>
      </c>
    </row>
    <row r="283" spans="1:20" ht="21.75" customHeight="1">
      <c r="A283" s="675"/>
      <c r="B283" s="823"/>
      <c r="C283" s="795">
        <v>4300</v>
      </c>
      <c r="D283" s="796"/>
      <c r="E283" s="122" t="s">
        <v>117</v>
      </c>
      <c r="F283" s="113">
        <v>0</v>
      </c>
      <c r="G283" s="229"/>
      <c r="H283" s="90">
        <f>SUM(F283:G283)</f>
        <v>0</v>
      </c>
      <c r="I283" s="229"/>
      <c r="J283" s="90">
        <f>SUM(H283:I283)</f>
        <v>0</v>
      </c>
      <c r="K283" s="229"/>
      <c r="L283" s="90">
        <f>SUM(J283:K283)</f>
        <v>0</v>
      </c>
      <c r="M283" s="229"/>
      <c r="N283" s="90">
        <f>SUM(L283:M283)</f>
        <v>0</v>
      </c>
      <c r="O283" s="229"/>
      <c r="P283" s="90">
        <f>SUM(N283:O283)</f>
        <v>0</v>
      </c>
      <c r="Q283" s="229"/>
      <c r="R283" s="90">
        <f>SUM(P283:Q283)</f>
        <v>0</v>
      </c>
      <c r="S283" s="229"/>
      <c r="T283" s="90">
        <f>SUM(R283:S283)</f>
        <v>0</v>
      </c>
    </row>
    <row r="284" spans="1:20" ht="21.75" customHeight="1">
      <c r="A284" s="133">
        <v>852</v>
      </c>
      <c r="B284" s="429" t="s">
        <v>97</v>
      </c>
      <c r="C284" s="429"/>
      <c r="D284" s="429"/>
      <c r="E284" s="429"/>
      <c r="F284" s="85">
        <f>SUM(F285,F289,F314,F334,F336,F358,F368)</f>
        <v>343964</v>
      </c>
      <c r="G284" s="229"/>
      <c r="H284" s="85">
        <f>H285+H289+H314+H334+H336+H358+H368</f>
        <v>311974</v>
      </c>
      <c r="I284" s="229"/>
      <c r="J284" s="85">
        <f>J285+J289+J314+J334+J336+J358+J368</f>
        <v>311974</v>
      </c>
      <c r="K284" s="229"/>
      <c r="L284" s="85">
        <f>L285+L289+L314+L334+L336+L358+L368</f>
        <v>311974</v>
      </c>
      <c r="M284" s="229"/>
      <c r="N284" s="85">
        <f>N285+N289+N314+N334+N336+N358+N368</f>
        <v>311974</v>
      </c>
      <c r="O284" s="229"/>
      <c r="P284" s="85">
        <f>P285+P289+P314+P334+P336+P358+P368</f>
        <v>311974</v>
      </c>
      <c r="Q284" s="229"/>
      <c r="R284" s="85">
        <f>R285+R289+R314+R334+R336+R358+R368</f>
        <v>311974</v>
      </c>
      <c r="S284" s="229"/>
      <c r="T284" s="85">
        <f>T285+T289+T314+T334+T336+T358+T368</f>
        <v>311974</v>
      </c>
    </row>
    <row r="285" spans="1:20" ht="21.75" customHeight="1">
      <c r="A285" s="403"/>
      <c r="B285" s="147">
        <v>85201</v>
      </c>
      <c r="C285" s="189" t="s">
        <v>210</v>
      </c>
      <c r="D285" s="190"/>
      <c r="E285" s="191"/>
      <c r="F285" s="88">
        <f>F286+F287+F288</f>
        <v>343964</v>
      </c>
      <c r="G285" s="229"/>
      <c r="H285" s="88">
        <f>H286+H287+H288</f>
        <v>311974</v>
      </c>
      <c r="I285" s="229"/>
      <c r="J285" s="88">
        <f>J286+J287+J288</f>
        <v>311974</v>
      </c>
      <c r="K285" s="229"/>
      <c r="L285" s="88">
        <f>L286+L287+L288</f>
        <v>311974</v>
      </c>
      <c r="M285" s="229"/>
      <c r="N285" s="88">
        <f>N286+N287+N288</f>
        <v>311974</v>
      </c>
      <c r="O285" s="229"/>
      <c r="P285" s="88">
        <f>P286+P287+P288</f>
        <v>311974</v>
      </c>
      <c r="Q285" s="229"/>
      <c r="R285" s="88">
        <f>R286+R287+R288</f>
        <v>311974</v>
      </c>
      <c r="S285" s="229"/>
      <c r="T285" s="88">
        <f>T286+T287+T288</f>
        <v>311974</v>
      </c>
    </row>
    <row r="286" spans="1:20" ht="21.75" customHeight="1">
      <c r="A286" s="136"/>
      <c r="B286" s="249"/>
      <c r="C286" s="302">
        <v>2580</v>
      </c>
      <c r="D286" s="303"/>
      <c r="E286" s="181" t="s">
        <v>211</v>
      </c>
      <c r="F286" s="182">
        <v>127776</v>
      </c>
      <c r="G286" s="229"/>
      <c r="H286" s="182">
        <f>SUM(F286:G286)</f>
        <v>127776</v>
      </c>
      <c r="I286" s="229"/>
      <c r="J286" s="182">
        <f>SUM(H286:I286)</f>
        <v>127776</v>
      </c>
      <c r="K286" s="229"/>
      <c r="L286" s="182">
        <f>SUM(J286:K286)</f>
        <v>127776</v>
      </c>
      <c r="M286" s="229"/>
      <c r="N286" s="182">
        <f>SUM(L286:M286)</f>
        <v>127776</v>
      </c>
      <c r="O286" s="229"/>
      <c r="P286" s="182">
        <f>SUM(N286:O286)</f>
        <v>127776</v>
      </c>
      <c r="Q286" s="229"/>
      <c r="R286" s="182">
        <f>SUM(P286:Q286)</f>
        <v>127776</v>
      </c>
      <c r="S286" s="229"/>
      <c r="T286" s="182">
        <f>SUM(R286:S286)</f>
        <v>127776</v>
      </c>
    </row>
    <row r="287" spans="1:20" ht="21.75" customHeight="1">
      <c r="A287" s="136"/>
      <c r="B287" s="239"/>
      <c r="C287" s="251">
        <v>3110</v>
      </c>
      <c r="D287" s="252"/>
      <c r="E287" s="169" t="s">
        <v>146</v>
      </c>
      <c r="F287" s="94"/>
      <c r="G287" s="229"/>
      <c r="H287" s="94">
        <f>SUM(F287:G287)</f>
        <v>0</v>
      </c>
      <c r="I287" s="229"/>
      <c r="J287" s="94">
        <f>SUM(H287:I287)</f>
        <v>0</v>
      </c>
      <c r="K287" s="229"/>
      <c r="L287" s="94">
        <f>SUM(J287:K287)</f>
        <v>0</v>
      </c>
      <c r="M287" s="229"/>
      <c r="N287" s="94">
        <f>SUM(L287:M287)</f>
        <v>0</v>
      </c>
      <c r="O287" s="229"/>
      <c r="P287" s="94">
        <f>SUM(N287:O287)</f>
        <v>0</v>
      </c>
      <c r="Q287" s="229"/>
      <c r="R287" s="94">
        <f>SUM(P287:Q287)</f>
        <v>0</v>
      </c>
      <c r="S287" s="229"/>
      <c r="T287" s="94">
        <f>SUM(R287:S287)</f>
        <v>0</v>
      </c>
    </row>
    <row r="288" spans="1:20" ht="21.75" customHeight="1">
      <c r="A288" s="136"/>
      <c r="B288" s="404"/>
      <c r="C288" s="293">
        <v>4330</v>
      </c>
      <c r="D288" s="296"/>
      <c r="E288" s="120" t="s">
        <v>147</v>
      </c>
      <c r="F288" s="89">
        <v>216188</v>
      </c>
      <c r="G288" s="229">
        <v>-31990</v>
      </c>
      <c r="H288" s="90">
        <f>SUM(F288:G288)</f>
        <v>184198</v>
      </c>
      <c r="I288" s="229"/>
      <c r="J288" s="90">
        <f>SUM(H288:I288)</f>
        <v>184198</v>
      </c>
      <c r="K288" s="229"/>
      <c r="L288" s="90">
        <f>SUM(J288:K288)</f>
        <v>184198</v>
      </c>
      <c r="M288" s="229"/>
      <c r="N288" s="90">
        <f>SUM(L288:M288)</f>
        <v>184198</v>
      </c>
      <c r="O288" s="229"/>
      <c r="P288" s="90">
        <f>SUM(N288:O288)</f>
        <v>184198</v>
      </c>
      <c r="Q288" s="229"/>
      <c r="R288" s="90">
        <f>SUM(P288:Q288)</f>
        <v>184198</v>
      </c>
      <c r="S288" s="229"/>
      <c r="T288" s="90">
        <f>SUM(R288:S288)</f>
        <v>184198</v>
      </c>
    </row>
    <row r="289" spans="1:20" ht="21.75" customHeight="1">
      <c r="A289" s="136"/>
      <c r="B289" s="155">
        <v>85202</v>
      </c>
      <c r="C289" s="194" t="s">
        <v>99</v>
      </c>
      <c r="D289" s="194"/>
      <c r="E289" s="195"/>
      <c r="F289" s="88">
        <f>F290+F291+F292+F293+F294+F295+F296+F297+F298+F299+F300+F301+F302+F303+F304+F305+F306+F307+F308+F309+F310+F311+F312+F313</f>
        <v>0</v>
      </c>
      <c r="G289" s="229"/>
      <c r="H289" s="88">
        <f>H290+H291+H292+H293+H294+H295+H296+H297+H298+H299+H300+H301+H302+H303+H304+H305+H306+H307+H308+H309+H310+H311+H312+H313</f>
        <v>0</v>
      </c>
      <c r="I289" s="229"/>
      <c r="J289" s="88">
        <f>J290+J291+J292+J293+J294+J295+J296+J297+J298+J299+J300+J301+J302+J303+J304+J305+J306+J307+J308+J309+J310+J311+J312+J313</f>
        <v>0</v>
      </c>
      <c r="K289" s="229"/>
      <c r="L289" s="88">
        <f>L290+L291+L292+L293+L294+L295+L296+L297+L298+L299+L300+L301+L302+L303+L304+L305+L306+L307+L308+L309+L310+L311+L312+L313</f>
        <v>0</v>
      </c>
      <c r="M289" s="229"/>
      <c r="N289" s="88">
        <f>N290+N291+N292+N293+N294+N295+N296+N297+N298+N299+N300+N301+N302+N303+N304+N305+N306+N307+N308+N309+N310+N311+N312+N313</f>
        <v>0</v>
      </c>
      <c r="O289" s="229"/>
      <c r="P289" s="88">
        <f>P290+P291+P292+P293+P294+P295+P296+P297+P298+P299+P300+P301+P302+P303+P304+P305+P306+P307+P308+P309+P310+P311+P312+P313</f>
        <v>0</v>
      </c>
      <c r="Q289" s="229"/>
      <c r="R289" s="88">
        <f>R290+R291+R292+R293+R294+R295+R296+R297+R298+R299+R300+R301+R302+R303+R304+R305+R306+R307+R308+R309+R310+R311+R312+R313</f>
        <v>0</v>
      </c>
      <c r="S289" s="229"/>
      <c r="T289" s="88">
        <f>T290+T291+T292+T293+T294+T295+T296+T297+T298+T299+T300+T301+T302+T303+T304+T305+T306+T307+T308+T309+T310+T311+T312+T313</f>
        <v>0</v>
      </c>
    </row>
    <row r="290" spans="1:20" ht="21.75" customHeight="1">
      <c r="A290" s="136"/>
      <c r="B290" s="415"/>
      <c r="C290" s="251">
        <v>3020</v>
      </c>
      <c r="D290" s="252"/>
      <c r="E290" s="169" t="s">
        <v>137</v>
      </c>
      <c r="F290" s="94"/>
      <c r="G290" s="229"/>
      <c r="H290" s="94">
        <f aca="true" t="shared" si="77" ref="H290:H313">SUM(F290:G290)</f>
        <v>0</v>
      </c>
      <c r="I290" s="229"/>
      <c r="J290" s="94">
        <f aca="true" t="shared" si="78" ref="J290:J313">SUM(H290:I290)</f>
        <v>0</v>
      </c>
      <c r="K290" s="229"/>
      <c r="L290" s="94">
        <f aca="true" t="shared" si="79" ref="L290:L313">SUM(J290:K290)</f>
        <v>0</v>
      </c>
      <c r="M290" s="229"/>
      <c r="N290" s="94">
        <f aca="true" t="shared" si="80" ref="N290:N313">SUM(L290:M290)</f>
        <v>0</v>
      </c>
      <c r="O290" s="229"/>
      <c r="P290" s="94">
        <f aca="true" t="shared" si="81" ref="P290:P313">SUM(N290:O290)</f>
        <v>0</v>
      </c>
      <c r="Q290" s="229"/>
      <c r="R290" s="94">
        <f aca="true" t="shared" si="82" ref="R290:R313">SUM(P290:Q290)</f>
        <v>0</v>
      </c>
      <c r="S290" s="229"/>
      <c r="T290" s="94">
        <f aca="true" t="shared" si="83" ref="T290:T313">SUM(R290:S290)</f>
        <v>0</v>
      </c>
    </row>
    <row r="291" spans="1:20" ht="21.75" customHeight="1">
      <c r="A291" s="136"/>
      <c r="B291" s="239"/>
      <c r="C291" s="292">
        <v>4010</v>
      </c>
      <c r="D291" s="192"/>
      <c r="E291" s="165" t="s">
        <v>126</v>
      </c>
      <c r="F291" s="93"/>
      <c r="G291" s="231"/>
      <c r="H291" s="93">
        <f t="shared" si="77"/>
        <v>0</v>
      </c>
      <c r="I291" s="231"/>
      <c r="J291" s="93">
        <f t="shared" si="78"/>
        <v>0</v>
      </c>
      <c r="K291" s="231"/>
      <c r="L291" s="93">
        <f t="shared" si="79"/>
        <v>0</v>
      </c>
      <c r="M291" s="231"/>
      <c r="N291" s="93">
        <f t="shared" si="80"/>
        <v>0</v>
      </c>
      <c r="O291" s="231"/>
      <c r="P291" s="93">
        <f t="shared" si="81"/>
        <v>0</v>
      </c>
      <c r="Q291" s="231"/>
      <c r="R291" s="93">
        <f t="shared" si="82"/>
        <v>0</v>
      </c>
      <c r="S291" s="231"/>
      <c r="T291" s="93">
        <f t="shared" si="83"/>
        <v>0</v>
      </c>
    </row>
    <row r="292" spans="1:20" ht="21.75" customHeight="1">
      <c r="A292" s="136"/>
      <c r="B292" s="239"/>
      <c r="C292" s="292">
        <v>4040</v>
      </c>
      <c r="D292" s="192"/>
      <c r="E292" s="165" t="s">
        <v>185</v>
      </c>
      <c r="F292" s="93"/>
      <c r="G292" s="231"/>
      <c r="H292" s="93">
        <f t="shared" si="77"/>
        <v>0</v>
      </c>
      <c r="I292" s="231"/>
      <c r="J292" s="93">
        <f t="shared" si="78"/>
        <v>0</v>
      </c>
      <c r="K292" s="231"/>
      <c r="L292" s="93">
        <f t="shared" si="79"/>
        <v>0</v>
      </c>
      <c r="M292" s="231"/>
      <c r="N292" s="93">
        <f t="shared" si="80"/>
        <v>0</v>
      </c>
      <c r="O292" s="231"/>
      <c r="P292" s="93">
        <f t="shared" si="81"/>
        <v>0</v>
      </c>
      <c r="Q292" s="231"/>
      <c r="R292" s="93">
        <f t="shared" si="82"/>
        <v>0</v>
      </c>
      <c r="S292" s="231"/>
      <c r="T292" s="93">
        <f t="shared" si="83"/>
        <v>0</v>
      </c>
    </row>
    <row r="293" spans="1:20" ht="21.75" customHeight="1">
      <c r="A293" s="136"/>
      <c r="B293" s="239"/>
      <c r="C293" s="292">
        <v>4110</v>
      </c>
      <c r="D293" s="192"/>
      <c r="E293" s="165" t="s">
        <v>127</v>
      </c>
      <c r="F293" s="93"/>
      <c r="G293" s="231"/>
      <c r="H293" s="93">
        <f t="shared" si="77"/>
        <v>0</v>
      </c>
      <c r="I293" s="231"/>
      <c r="J293" s="93">
        <f t="shared" si="78"/>
        <v>0</v>
      </c>
      <c r="K293" s="231"/>
      <c r="L293" s="93">
        <f t="shared" si="79"/>
        <v>0</v>
      </c>
      <c r="M293" s="231"/>
      <c r="N293" s="93">
        <f t="shared" si="80"/>
        <v>0</v>
      </c>
      <c r="O293" s="231"/>
      <c r="P293" s="93">
        <f t="shared" si="81"/>
        <v>0</v>
      </c>
      <c r="Q293" s="231"/>
      <c r="R293" s="93">
        <f t="shared" si="82"/>
        <v>0</v>
      </c>
      <c r="S293" s="231"/>
      <c r="T293" s="93">
        <f t="shared" si="83"/>
        <v>0</v>
      </c>
    </row>
    <row r="294" spans="1:20" ht="21.75" customHeight="1">
      <c r="A294" s="136"/>
      <c r="B294" s="239"/>
      <c r="C294" s="292">
        <v>4120</v>
      </c>
      <c r="D294" s="192"/>
      <c r="E294" s="165" t="s">
        <v>128</v>
      </c>
      <c r="F294" s="93"/>
      <c r="G294" s="231"/>
      <c r="H294" s="93">
        <f t="shared" si="77"/>
        <v>0</v>
      </c>
      <c r="I294" s="231"/>
      <c r="J294" s="93">
        <f t="shared" si="78"/>
        <v>0</v>
      </c>
      <c r="K294" s="231"/>
      <c r="L294" s="93">
        <f t="shared" si="79"/>
        <v>0</v>
      </c>
      <c r="M294" s="231"/>
      <c r="N294" s="93">
        <f t="shared" si="80"/>
        <v>0</v>
      </c>
      <c r="O294" s="231"/>
      <c r="P294" s="93">
        <f t="shared" si="81"/>
        <v>0</v>
      </c>
      <c r="Q294" s="231"/>
      <c r="R294" s="93">
        <f t="shared" si="82"/>
        <v>0</v>
      </c>
      <c r="S294" s="231"/>
      <c r="T294" s="93">
        <f t="shared" si="83"/>
        <v>0</v>
      </c>
    </row>
    <row r="295" spans="1:20" ht="21.75" customHeight="1">
      <c r="A295" s="136"/>
      <c r="B295" s="239"/>
      <c r="C295" s="292">
        <v>4170</v>
      </c>
      <c r="D295" s="192"/>
      <c r="E295" s="165" t="s">
        <v>131</v>
      </c>
      <c r="F295" s="93"/>
      <c r="G295" s="231"/>
      <c r="H295" s="93">
        <f t="shared" si="77"/>
        <v>0</v>
      </c>
      <c r="I295" s="231"/>
      <c r="J295" s="93">
        <f t="shared" si="78"/>
        <v>0</v>
      </c>
      <c r="K295" s="231"/>
      <c r="L295" s="93">
        <f t="shared" si="79"/>
        <v>0</v>
      </c>
      <c r="M295" s="231"/>
      <c r="N295" s="93">
        <f t="shared" si="80"/>
        <v>0</v>
      </c>
      <c r="O295" s="231"/>
      <c r="P295" s="93">
        <f t="shared" si="81"/>
        <v>0</v>
      </c>
      <c r="Q295" s="231"/>
      <c r="R295" s="93">
        <f t="shared" si="82"/>
        <v>0</v>
      </c>
      <c r="S295" s="231"/>
      <c r="T295" s="93">
        <f t="shared" si="83"/>
        <v>0</v>
      </c>
    </row>
    <row r="296" spans="1:20" ht="21.75" customHeight="1">
      <c r="A296" s="136"/>
      <c r="B296" s="239"/>
      <c r="C296" s="293">
        <v>4210</v>
      </c>
      <c r="D296" s="296"/>
      <c r="E296" s="120" t="s">
        <v>119</v>
      </c>
      <c r="F296" s="89"/>
      <c r="G296" s="229"/>
      <c r="H296" s="90">
        <f t="shared" si="77"/>
        <v>0</v>
      </c>
      <c r="I296" s="229"/>
      <c r="J296" s="90">
        <f t="shared" si="78"/>
        <v>0</v>
      </c>
      <c r="K296" s="229"/>
      <c r="L296" s="90">
        <f t="shared" si="79"/>
        <v>0</v>
      </c>
      <c r="M296" s="229"/>
      <c r="N296" s="90">
        <f t="shared" si="80"/>
        <v>0</v>
      </c>
      <c r="O296" s="229"/>
      <c r="P296" s="90">
        <f t="shared" si="81"/>
        <v>0</v>
      </c>
      <c r="Q296" s="229"/>
      <c r="R296" s="90">
        <f t="shared" si="82"/>
        <v>0</v>
      </c>
      <c r="S296" s="229"/>
      <c r="T296" s="90">
        <f t="shared" si="83"/>
        <v>0</v>
      </c>
    </row>
    <row r="297" spans="1:20" ht="21.75" customHeight="1">
      <c r="A297" s="136"/>
      <c r="B297" s="239"/>
      <c r="C297" s="293">
        <v>4220</v>
      </c>
      <c r="D297" s="296"/>
      <c r="E297" s="120" t="s">
        <v>212</v>
      </c>
      <c r="F297" s="89"/>
      <c r="G297" s="229"/>
      <c r="H297" s="90">
        <f t="shared" si="77"/>
        <v>0</v>
      </c>
      <c r="I297" s="229"/>
      <c r="J297" s="90">
        <f t="shared" si="78"/>
        <v>0</v>
      </c>
      <c r="K297" s="229"/>
      <c r="L297" s="90">
        <f t="shared" si="79"/>
        <v>0</v>
      </c>
      <c r="M297" s="229"/>
      <c r="N297" s="90">
        <f t="shared" si="80"/>
        <v>0</v>
      </c>
      <c r="O297" s="229"/>
      <c r="P297" s="90">
        <f t="shared" si="81"/>
        <v>0</v>
      </c>
      <c r="Q297" s="229"/>
      <c r="R297" s="90">
        <f t="shared" si="82"/>
        <v>0</v>
      </c>
      <c r="S297" s="229"/>
      <c r="T297" s="90">
        <f t="shared" si="83"/>
        <v>0</v>
      </c>
    </row>
    <row r="298" spans="1:20" ht="21.75" customHeight="1">
      <c r="A298" s="136"/>
      <c r="B298" s="239"/>
      <c r="C298" s="293">
        <v>4230</v>
      </c>
      <c r="D298" s="296"/>
      <c r="E298" s="120" t="s">
        <v>213</v>
      </c>
      <c r="F298" s="89"/>
      <c r="G298" s="229"/>
      <c r="H298" s="90">
        <f t="shared" si="77"/>
        <v>0</v>
      </c>
      <c r="I298" s="229"/>
      <c r="J298" s="90">
        <f t="shared" si="78"/>
        <v>0</v>
      </c>
      <c r="K298" s="229"/>
      <c r="L298" s="90">
        <f t="shared" si="79"/>
        <v>0</v>
      </c>
      <c r="M298" s="229"/>
      <c r="N298" s="90">
        <f t="shared" si="80"/>
        <v>0</v>
      </c>
      <c r="O298" s="229"/>
      <c r="P298" s="90">
        <f t="shared" si="81"/>
        <v>0</v>
      </c>
      <c r="Q298" s="229"/>
      <c r="R298" s="90">
        <f t="shared" si="82"/>
        <v>0</v>
      </c>
      <c r="S298" s="229"/>
      <c r="T298" s="90">
        <f t="shared" si="83"/>
        <v>0</v>
      </c>
    </row>
    <row r="299" spans="1:20" ht="21.75" customHeight="1">
      <c r="A299" s="136"/>
      <c r="B299" s="239"/>
      <c r="C299" s="293">
        <v>4260</v>
      </c>
      <c r="D299" s="296"/>
      <c r="E299" s="120" t="s">
        <v>124</v>
      </c>
      <c r="F299" s="89"/>
      <c r="G299" s="229"/>
      <c r="H299" s="90">
        <f t="shared" si="77"/>
        <v>0</v>
      </c>
      <c r="I299" s="229"/>
      <c r="J299" s="90">
        <f t="shared" si="78"/>
        <v>0</v>
      </c>
      <c r="K299" s="229"/>
      <c r="L299" s="90">
        <f t="shared" si="79"/>
        <v>0</v>
      </c>
      <c r="M299" s="229"/>
      <c r="N299" s="90">
        <f t="shared" si="80"/>
        <v>0</v>
      </c>
      <c r="O299" s="229"/>
      <c r="P299" s="90">
        <f t="shared" si="81"/>
        <v>0</v>
      </c>
      <c r="Q299" s="229"/>
      <c r="R299" s="90">
        <f t="shared" si="82"/>
        <v>0</v>
      </c>
      <c r="S299" s="229"/>
      <c r="T299" s="90">
        <f t="shared" si="83"/>
        <v>0</v>
      </c>
    </row>
    <row r="300" spans="1:20" ht="21.75" customHeight="1">
      <c r="A300" s="136"/>
      <c r="B300" s="239"/>
      <c r="C300" s="293">
        <v>4270</v>
      </c>
      <c r="D300" s="296"/>
      <c r="E300" s="120" t="s">
        <v>120</v>
      </c>
      <c r="F300" s="89"/>
      <c r="G300" s="229"/>
      <c r="H300" s="90">
        <f t="shared" si="77"/>
        <v>0</v>
      </c>
      <c r="I300" s="229"/>
      <c r="J300" s="90">
        <f t="shared" si="78"/>
        <v>0</v>
      </c>
      <c r="K300" s="229"/>
      <c r="L300" s="90">
        <f t="shared" si="79"/>
        <v>0</v>
      </c>
      <c r="M300" s="229"/>
      <c r="N300" s="90">
        <f t="shared" si="80"/>
        <v>0</v>
      </c>
      <c r="O300" s="229"/>
      <c r="P300" s="90">
        <f t="shared" si="81"/>
        <v>0</v>
      </c>
      <c r="Q300" s="229"/>
      <c r="R300" s="90">
        <f t="shared" si="82"/>
        <v>0</v>
      </c>
      <c r="S300" s="229"/>
      <c r="T300" s="90">
        <f t="shared" si="83"/>
        <v>0</v>
      </c>
    </row>
    <row r="301" spans="1:20" ht="21.75" customHeight="1">
      <c r="A301" s="136"/>
      <c r="B301" s="239"/>
      <c r="C301" s="293">
        <v>4280</v>
      </c>
      <c r="D301" s="296"/>
      <c r="E301" s="120" t="s">
        <v>132</v>
      </c>
      <c r="F301" s="89"/>
      <c r="G301" s="229"/>
      <c r="H301" s="90">
        <f t="shared" si="77"/>
        <v>0</v>
      </c>
      <c r="I301" s="229"/>
      <c r="J301" s="90">
        <f t="shared" si="78"/>
        <v>0</v>
      </c>
      <c r="K301" s="229"/>
      <c r="L301" s="90">
        <f t="shared" si="79"/>
        <v>0</v>
      </c>
      <c r="M301" s="229"/>
      <c r="N301" s="90">
        <f t="shared" si="80"/>
        <v>0</v>
      </c>
      <c r="O301" s="229"/>
      <c r="P301" s="90">
        <f t="shared" si="81"/>
        <v>0</v>
      </c>
      <c r="Q301" s="229"/>
      <c r="R301" s="90">
        <f t="shared" si="82"/>
        <v>0</v>
      </c>
      <c r="S301" s="229"/>
      <c r="T301" s="90">
        <f t="shared" si="83"/>
        <v>0</v>
      </c>
    </row>
    <row r="302" spans="1:20" ht="21.75" customHeight="1">
      <c r="A302" s="136"/>
      <c r="B302" s="239"/>
      <c r="C302" s="293">
        <v>4300</v>
      </c>
      <c r="D302" s="296"/>
      <c r="E302" s="120" t="s">
        <v>117</v>
      </c>
      <c r="F302" s="89"/>
      <c r="G302" s="229"/>
      <c r="H302" s="90">
        <f t="shared" si="77"/>
        <v>0</v>
      </c>
      <c r="I302" s="229"/>
      <c r="J302" s="90">
        <f t="shared" si="78"/>
        <v>0</v>
      </c>
      <c r="K302" s="229"/>
      <c r="L302" s="90">
        <f t="shared" si="79"/>
        <v>0</v>
      </c>
      <c r="M302" s="229"/>
      <c r="N302" s="90">
        <f t="shared" si="80"/>
        <v>0</v>
      </c>
      <c r="O302" s="229"/>
      <c r="P302" s="90">
        <f t="shared" si="81"/>
        <v>0</v>
      </c>
      <c r="Q302" s="229"/>
      <c r="R302" s="90">
        <f t="shared" si="82"/>
        <v>0</v>
      </c>
      <c r="S302" s="229"/>
      <c r="T302" s="90">
        <f t="shared" si="83"/>
        <v>0</v>
      </c>
    </row>
    <row r="303" spans="1:20" ht="21.75" customHeight="1">
      <c r="A303" s="136"/>
      <c r="B303" s="239"/>
      <c r="C303" s="293">
        <v>4350</v>
      </c>
      <c r="D303" s="296"/>
      <c r="E303" s="120" t="s">
        <v>177</v>
      </c>
      <c r="F303" s="89"/>
      <c r="G303" s="229"/>
      <c r="H303" s="90">
        <f t="shared" si="77"/>
        <v>0</v>
      </c>
      <c r="I303" s="229"/>
      <c r="J303" s="90">
        <f t="shared" si="78"/>
        <v>0</v>
      </c>
      <c r="K303" s="229"/>
      <c r="L303" s="90">
        <f t="shared" si="79"/>
        <v>0</v>
      </c>
      <c r="M303" s="229"/>
      <c r="N303" s="90">
        <f t="shared" si="80"/>
        <v>0</v>
      </c>
      <c r="O303" s="229"/>
      <c r="P303" s="90">
        <f t="shared" si="81"/>
        <v>0</v>
      </c>
      <c r="Q303" s="229"/>
      <c r="R303" s="90">
        <f t="shared" si="82"/>
        <v>0</v>
      </c>
      <c r="S303" s="229"/>
      <c r="T303" s="90">
        <f t="shared" si="83"/>
        <v>0</v>
      </c>
    </row>
    <row r="304" spans="1:20" ht="21.75" customHeight="1">
      <c r="A304" s="136"/>
      <c r="B304" s="239"/>
      <c r="C304" s="293">
        <v>4360</v>
      </c>
      <c r="D304" s="296"/>
      <c r="E304" s="120" t="s">
        <v>133</v>
      </c>
      <c r="F304" s="89"/>
      <c r="G304" s="229"/>
      <c r="H304" s="90">
        <f t="shared" si="77"/>
        <v>0</v>
      </c>
      <c r="I304" s="229"/>
      <c r="J304" s="90">
        <f t="shared" si="78"/>
        <v>0</v>
      </c>
      <c r="K304" s="229"/>
      <c r="L304" s="90">
        <f t="shared" si="79"/>
        <v>0</v>
      </c>
      <c r="M304" s="229"/>
      <c r="N304" s="90">
        <f t="shared" si="80"/>
        <v>0</v>
      </c>
      <c r="O304" s="229"/>
      <c r="P304" s="90">
        <f t="shared" si="81"/>
        <v>0</v>
      </c>
      <c r="Q304" s="229"/>
      <c r="R304" s="90">
        <f t="shared" si="82"/>
        <v>0</v>
      </c>
      <c r="S304" s="229"/>
      <c r="T304" s="90">
        <f t="shared" si="83"/>
        <v>0</v>
      </c>
    </row>
    <row r="305" spans="1:20" ht="21.75" customHeight="1">
      <c r="A305" s="136"/>
      <c r="B305" s="239"/>
      <c r="C305" s="293">
        <v>4370</v>
      </c>
      <c r="D305" s="296"/>
      <c r="E305" s="120" t="s">
        <v>134</v>
      </c>
      <c r="F305" s="89"/>
      <c r="G305" s="229"/>
      <c r="H305" s="90">
        <f t="shared" si="77"/>
        <v>0</v>
      </c>
      <c r="I305" s="229"/>
      <c r="J305" s="90">
        <f t="shared" si="78"/>
        <v>0</v>
      </c>
      <c r="K305" s="229"/>
      <c r="L305" s="90">
        <f t="shared" si="79"/>
        <v>0</v>
      </c>
      <c r="M305" s="229"/>
      <c r="N305" s="90">
        <f t="shared" si="80"/>
        <v>0</v>
      </c>
      <c r="O305" s="229"/>
      <c r="P305" s="90">
        <f t="shared" si="81"/>
        <v>0</v>
      </c>
      <c r="Q305" s="229"/>
      <c r="R305" s="90">
        <f t="shared" si="82"/>
        <v>0</v>
      </c>
      <c r="S305" s="229"/>
      <c r="T305" s="90">
        <f t="shared" si="83"/>
        <v>0</v>
      </c>
    </row>
    <row r="306" spans="1:20" ht="21.75" customHeight="1">
      <c r="A306" s="136"/>
      <c r="B306" s="239"/>
      <c r="C306" s="293">
        <v>4410</v>
      </c>
      <c r="D306" s="296"/>
      <c r="E306" s="120" t="s">
        <v>130</v>
      </c>
      <c r="F306" s="92"/>
      <c r="G306" s="229"/>
      <c r="H306" s="90">
        <f t="shared" si="77"/>
        <v>0</v>
      </c>
      <c r="I306" s="229"/>
      <c r="J306" s="90">
        <f t="shared" si="78"/>
        <v>0</v>
      </c>
      <c r="K306" s="229"/>
      <c r="L306" s="90">
        <f t="shared" si="79"/>
        <v>0</v>
      </c>
      <c r="M306" s="229"/>
      <c r="N306" s="90">
        <f t="shared" si="80"/>
        <v>0</v>
      </c>
      <c r="O306" s="229"/>
      <c r="P306" s="90">
        <f t="shared" si="81"/>
        <v>0</v>
      </c>
      <c r="Q306" s="229"/>
      <c r="R306" s="90">
        <f t="shared" si="82"/>
        <v>0</v>
      </c>
      <c r="S306" s="229"/>
      <c r="T306" s="90">
        <f t="shared" si="83"/>
        <v>0</v>
      </c>
    </row>
    <row r="307" spans="1:20" ht="21.75" customHeight="1">
      <c r="A307" s="136"/>
      <c r="B307" s="239"/>
      <c r="C307" s="293">
        <v>4430</v>
      </c>
      <c r="D307" s="296"/>
      <c r="E307" s="120" t="s">
        <v>122</v>
      </c>
      <c r="F307" s="89"/>
      <c r="G307" s="229"/>
      <c r="H307" s="90">
        <f t="shared" si="77"/>
        <v>0</v>
      </c>
      <c r="I307" s="229"/>
      <c r="J307" s="90">
        <f t="shared" si="78"/>
        <v>0</v>
      </c>
      <c r="K307" s="229"/>
      <c r="L307" s="90">
        <f t="shared" si="79"/>
        <v>0</v>
      </c>
      <c r="M307" s="229"/>
      <c r="N307" s="90">
        <f t="shared" si="80"/>
        <v>0</v>
      </c>
      <c r="O307" s="229"/>
      <c r="P307" s="90">
        <f t="shared" si="81"/>
        <v>0</v>
      </c>
      <c r="Q307" s="229"/>
      <c r="R307" s="90">
        <f t="shared" si="82"/>
        <v>0</v>
      </c>
      <c r="S307" s="229"/>
      <c r="T307" s="90">
        <f t="shared" si="83"/>
        <v>0</v>
      </c>
    </row>
    <row r="308" spans="1:20" ht="21.75" customHeight="1">
      <c r="A308" s="136"/>
      <c r="B308" s="239"/>
      <c r="C308" s="293">
        <v>4440</v>
      </c>
      <c r="D308" s="296"/>
      <c r="E308" s="120" t="s">
        <v>135</v>
      </c>
      <c r="F308" s="89"/>
      <c r="G308" s="229"/>
      <c r="H308" s="90">
        <f t="shared" si="77"/>
        <v>0</v>
      </c>
      <c r="I308" s="229"/>
      <c r="J308" s="90">
        <f t="shared" si="78"/>
        <v>0</v>
      </c>
      <c r="K308" s="229"/>
      <c r="L308" s="90">
        <f t="shared" si="79"/>
        <v>0</v>
      </c>
      <c r="M308" s="229"/>
      <c r="N308" s="90">
        <f t="shared" si="80"/>
        <v>0</v>
      </c>
      <c r="O308" s="229"/>
      <c r="P308" s="90">
        <f t="shared" si="81"/>
        <v>0</v>
      </c>
      <c r="Q308" s="229"/>
      <c r="R308" s="90">
        <f t="shared" si="82"/>
        <v>0</v>
      </c>
      <c r="S308" s="229"/>
      <c r="T308" s="90">
        <f t="shared" si="83"/>
        <v>0</v>
      </c>
    </row>
    <row r="309" spans="1:20" ht="21.75" customHeight="1">
      <c r="A309" s="136"/>
      <c r="B309" s="239"/>
      <c r="C309" s="293">
        <v>4500</v>
      </c>
      <c r="D309" s="296"/>
      <c r="E309" s="120" t="s">
        <v>214</v>
      </c>
      <c r="F309" s="92"/>
      <c r="G309" s="229"/>
      <c r="H309" s="90">
        <f t="shared" si="77"/>
        <v>0</v>
      </c>
      <c r="I309" s="229"/>
      <c r="J309" s="90">
        <f t="shared" si="78"/>
        <v>0</v>
      </c>
      <c r="K309" s="229"/>
      <c r="L309" s="90">
        <f t="shared" si="79"/>
        <v>0</v>
      </c>
      <c r="M309" s="229"/>
      <c r="N309" s="90">
        <f t="shared" si="80"/>
        <v>0</v>
      </c>
      <c r="O309" s="229"/>
      <c r="P309" s="90">
        <f t="shared" si="81"/>
        <v>0</v>
      </c>
      <c r="Q309" s="229"/>
      <c r="R309" s="90">
        <f t="shared" si="82"/>
        <v>0</v>
      </c>
      <c r="S309" s="229"/>
      <c r="T309" s="90">
        <f t="shared" si="83"/>
        <v>0</v>
      </c>
    </row>
    <row r="310" spans="1:20" ht="21.75" customHeight="1">
      <c r="A310" s="136"/>
      <c r="B310" s="239"/>
      <c r="C310" s="293">
        <v>4740</v>
      </c>
      <c r="D310" s="296"/>
      <c r="E310" s="120" t="s">
        <v>197</v>
      </c>
      <c r="F310" s="89"/>
      <c r="G310" s="229"/>
      <c r="H310" s="90">
        <f t="shared" si="77"/>
        <v>0</v>
      </c>
      <c r="I310" s="229"/>
      <c r="J310" s="90">
        <f t="shared" si="78"/>
        <v>0</v>
      </c>
      <c r="K310" s="229"/>
      <c r="L310" s="90">
        <f t="shared" si="79"/>
        <v>0</v>
      </c>
      <c r="M310" s="229"/>
      <c r="N310" s="90">
        <f t="shared" si="80"/>
        <v>0</v>
      </c>
      <c r="O310" s="229"/>
      <c r="P310" s="90">
        <f t="shared" si="81"/>
        <v>0</v>
      </c>
      <c r="Q310" s="229"/>
      <c r="R310" s="90">
        <f t="shared" si="82"/>
        <v>0</v>
      </c>
      <c r="S310" s="229"/>
      <c r="T310" s="90">
        <f t="shared" si="83"/>
        <v>0</v>
      </c>
    </row>
    <row r="311" spans="1:20" ht="21.75" customHeight="1">
      <c r="A311" s="136"/>
      <c r="B311" s="239"/>
      <c r="C311" s="293">
        <v>4750</v>
      </c>
      <c r="D311" s="296"/>
      <c r="E311" s="120" t="s">
        <v>136</v>
      </c>
      <c r="F311" s="89"/>
      <c r="G311" s="229"/>
      <c r="H311" s="90">
        <f t="shared" si="77"/>
        <v>0</v>
      </c>
      <c r="I311" s="229"/>
      <c r="J311" s="90">
        <f t="shared" si="78"/>
        <v>0</v>
      </c>
      <c r="K311" s="229"/>
      <c r="L311" s="90">
        <f t="shared" si="79"/>
        <v>0</v>
      </c>
      <c r="M311" s="229"/>
      <c r="N311" s="90">
        <f t="shared" si="80"/>
        <v>0</v>
      </c>
      <c r="O311" s="229"/>
      <c r="P311" s="90">
        <f t="shared" si="81"/>
        <v>0</v>
      </c>
      <c r="Q311" s="229"/>
      <c r="R311" s="90">
        <f t="shared" si="82"/>
        <v>0</v>
      </c>
      <c r="S311" s="229"/>
      <c r="T311" s="90">
        <f t="shared" si="83"/>
        <v>0</v>
      </c>
    </row>
    <row r="312" spans="1:20" ht="21.75" customHeight="1">
      <c r="A312" s="136"/>
      <c r="B312" s="239"/>
      <c r="C312" s="325">
        <v>6050</v>
      </c>
      <c r="D312" s="326"/>
      <c r="E312" s="170" t="s">
        <v>118</v>
      </c>
      <c r="F312" s="91"/>
      <c r="G312" s="231"/>
      <c r="H312" s="91">
        <f t="shared" si="77"/>
        <v>0</v>
      </c>
      <c r="I312" s="231"/>
      <c r="J312" s="91">
        <f t="shared" si="78"/>
        <v>0</v>
      </c>
      <c r="K312" s="231"/>
      <c r="L312" s="91">
        <f t="shared" si="79"/>
        <v>0</v>
      </c>
      <c r="M312" s="231"/>
      <c r="N312" s="91">
        <f t="shared" si="80"/>
        <v>0</v>
      </c>
      <c r="O312" s="231"/>
      <c r="P312" s="91">
        <f t="shared" si="81"/>
        <v>0</v>
      </c>
      <c r="Q312" s="231"/>
      <c r="R312" s="91">
        <f t="shared" si="82"/>
        <v>0</v>
      </c>
      <c r="S312" s="231"/>
      <c r="T312" s="91">
        <f t="shared" si="83"/>
        <v>0</v>
      </c>
    </row>
    <row r="313" spans="1:20" ht="21.75" customHeight="1">
      <c r="A313" s="136"/>
      <c r="B313" s="250"/>
      <c r="C313" s="325">
        <v>6060</v>
      </c>
      <c r="D313" s="326"/>
      <c r="E313" s="170" t="s">
        <v>170</v>
      </c>
      <c r="F313" s="118"/>
      <c r="G313" s="231"/>
      <c r="H313" s="91">
        <f t="shared" si="77"/>
        <v>0</v>
      </c>
      <c r="I313" s="231"/>
      <c r="J313" s="91">
        <f t="shared" si="78"/>
        <v>0</v>
      </c>
      <c r="K313" s="231"/>
      <c r="L313" s="91">
        <f t="shared" si="79"/>
        <v>0</v>
      </c>
      <c r="M313" s="231"/>
      <c r="N313" s="91">
        <f t="shared" si="80"/>
        <v>0</v>
      </c>
      <c r="O313" s="231"/>
      <c r="P313" s="91">
        <f t="shared" si="81"/>
        <v>0</v>
      </c>
      <c r="Q313" s="231"/>
      <c r="R313" s="91">
        <f t="shared" si="82"/>
        <v>0</v>
      </c>
      <c r="S313" s="231"/>
      <c r="T313" s="91">
        <f t="shared" si="83"/>
        <v>0</v>
      </c>
    </row>
    <row r="314" spans="1:20" ht="21.75" customHeight="1">
      <c r="A314" s="136"/>
      <c r="B314" s="154">
        <v>85203</v>
      </c>
      <c r="C314" s="193" t="s">
        <v>103</v>
      </c>
      <c r="D314" s="194"/>
      <c r="E314" s="195"/>
      <c r="F314" s="88">
        <f>F315+F316+F317+F318+F319+F320+F321+F322+F323+F324+F325+F326+F327+F328+F329+F330+F331+F332+F333</f>
        <v>0</v>
      </c>
      <c r="G314" s="229"/>
      <c r="H314" s="88">
        <f>H315+H316+H317+H318+H319+H320+H321+H322+H323+H324+H325+H326+H327+H328+H329+H330+H331+H332+H333</f>
        <v>0</v>
      </c>
      <c r="I314" s="229"/>
      <c r="J314" s="88">
        <f>J315+J316+J317+J318+J319+J320+J321+J322+J323+J324+J325+J326+J327+J328+J329+J330+J331+J332+J333</f>
        <v>0</v>
      </c>
      <c r="K314" s="229"/>
      <c r="L314" s="88">
        <f>L315+L316+L317+L318+L319+L320+L321+L322+L323+L324+L325+L326+L327+L328+L329+L330+L331+L332+L333</f>
        <v>0</v>
      </c>
      <c r="M314" s="229"/>
      <c r="N314" s="88">
        <f>N315+N316+N317+N318+N319+N320+N321+N322+N323+N324+N325+N326+N327+N328+N329+N330+N331+N332+N333</f>
        <v>0</v>
      </c>
      <c r="O314" s="229"/>
      <c r="P314" s="88">
        <f>P315+P316+P317+P318+P319+P320+P321+P322+P323+P324+P325+P326+P327+P328+P329+P330+P331+P332+P333</f>
        <v>0</v>
      </c>
      <c r="Q314" s="229"/>
      <c r="R314" s="88">
        <f>R315+R316+R317+R318+R319+R320+R321+R322+R323+R324+R325+R326+R327+R328+R329+R330+R331+R332+R333</f>
        <v>0</v>
      </c>
      <c r="S314" s="229"/>
      <c r="T314" s="88">
        <f>T315+T316+T317+T318+T319+T320+T321+T322+T323+T324+T325+T326+T327+T328+T329+T330+T331+T332+T333</f>
        <v>0</v>
      </c>
    </row>
    <row r="315" spans="1:20" ht="21.75" customHeight="1">
      <c r="A315" s="136"/>
      <c r="B315" s="176"/>
      <c r="C315" s="329">
        <v>4010</v>
      </c>
      <c r="D315" s="192"/>
      <c r="E315" s="165" t="s">
        <v>126</v>
      </c>
      <c r="F315" s="93"/>
      <c r="G315" s="231"/>
      <c r="H315" s="93">
        <f aca="true" t="shared" si="84" ref="H315:H333">SUM(F315:G315)</f>
        <v>0</v>
      </c>
      <c r="I315" s="231"/>
      <c r="J315" s="93">
        <f aca="true" t="shared" si="85" ref="J315:J333">SUM(H315:I315)</f>
        <v>0</v>
      </c>
      <c r="K315" s="231"/>
      <c r="L315" s="93">
        <f aca="true" t="shared" si="86" ref="L315:L333">SUM(J315:K315)</f>
        <v>0</v>
      </c>
      <c r="M315" s="231"/>
      <c r="N315" s="93">
        <f aca="true" t="shared" si="87" ref="N315:N333">SUM(L315:M315)</f>
        <v>0</v>
      </c>
      <c r="O315" s="231"/>
      <c r="P315" s="93">
        <f aca="true" t="shared" si="88" ref="P315:P333">SUM(N315:O315)</f>
        <v>0</v>
      </c>
      <c r="Q315" s="231"/>
      <c r="R315" s="93">
        <f aca="true" t="shared" si="89" ref="R315:R333">SUM(P315:Q315)</f>
        <v>0</v>
      </c>
      <c r="S315" s="231"/>
      <c r="T315" s="93">
        <f aca="true" t="shared" si="90" ref="T315:T333">SUM(R315:S315)</f>
        <v>0</v>
      </c>
    </row>
    <row r="316" spans="1:20" ht="21.75" customHeight="1">
      <c r="A316" s="136"/>
      <c r="B316" s="176"/>
      <c r="C316" s="329">
        <v>4040</v>
      </c>
      <c r="D316" s="192"/>
      <c r="E316" s="165" t="s">
        <v>185</v>
      </c>
      <c r="F316" s="93"/>
      <c r="G316" s="231"/>
      <c r="H316" s="93">
        <f t="shared" si="84"/>
        <v>0</v>
      </c>
      <c r="I316" s="231"/>
      <c r="J316" s="93">
        <f t="shared" si="85"/>
        <v>0</v>
      </c>
      <c r="K316" s="231"/>
      <c r="L316" s="93">
        <f t="shared" si="86"/>
        <v>0</v>
      </c>
      <c r="M316" s="231"/>
      <c r="N316" s="93">
        <f t="shared" si="87"/>
        <v>0</v>
      </c>
      <c r="O316" s="231"/>
      <c r="P316" s="93">
        <f t="shared" si="88"/>
        <v>0</v>
      </c>
      <c r="Q316" s="231"/>
      <c r="R316" s="93">
        <f t="shared" si="89"/>
        <v>0</v>
      </c>
      <c r="S316" s="231"/>
      <c r="T316" s="93">
        <f t="shared" si="90"/>
        <v>0</v>
      </c>
    </row>
    <row r="317" spans="1:20" ht="21.75" customHeight="1">
      <c r="A317" s="136"/>
      <c r="B317" s="176"/>
      <c r="C317" s="329">
        <v>4110</v>
      </c>
      <c r="D317" s="192"/>
      <c r="E317" s="165" t="s">
        <v>127</v>
      </c>
      <c r="F317" s="98"/>
      <c r="G317" s="231"/>
      <c r="H317" s="93">
        <f t="shared" si="84"/>
        <v>0</v>
      </c>
      <c r="I317" s="231"/>
      <c r="J317" s="93">
        <f t="shared" si="85"/>
        <v>0</v>
      </c>
      <c r="K317" s="231"/>
      <c r="L317" s="93">
        <f t="shared" si="86"/>
        <v>0</v>
      </c>
      <c r="M317" s="231"/>
      <c r="N317" s="93">
        <f t="shared" si="87"/>
        <v>0</v>
      </c>
      <c r="O317" s="231"/>
      <c r="P317" s="93">
        <f t="shared" si="88"/>
        <v>0</v>
      </c>
      <c r="Q317" s="231"/>
      <c r="R317" s="93">
        <f t="shared" si="89"/>
        <v>0</v>
      </c>
      <c r="S317" s="231"/>
      <c r="T317" s="93">
        <f t="shared" si="90"/>
        <v>0</v>
      </c>
    </row>
    <row r="318" spans="1:20" ht="21.75" customHeight="1">
      <c r="A318" s="136"/>
      <c r="B318" s="176"/>
      <c r="C318" s="329">
        <v>4120</v>
      </c>
      <c r="D318" s="192"/>
      <c r="E318" s="165" t="s">
        <v>128</v>
      </c>
      <c r="F318" s="93"/>
      <c r="G318" s="231"/>
      <c r="H318" s="93">
        <f t="shared" si="84"/>
        <v>0</v>
      </c>
      <c r="I318" s="231"/>
      <c r="J318" s="93">
        <f t="shared" si="85"/>
        <v>0</v>
      </c>
      <c r="K318" s="231"/>
      <c r="L318" s="93">
        <f t="shared" si="86"/>
        <v>0</v>
      </c>
      <c r="M318" s="231"/>
      <c r="N318" s="93">
        <f t="shared" si="87"/>
        <v>0</v>
      </c>
      <c r="O318" s="231"/>
      <c r="P318" s="93">
        <f t="shared" si="88"/>
        <v>0</v>
      </c>
      <c r="Q318" s="231"/>
      <c r="R318" s="93">
        <f t="shared" si="89"/>
        <v>0</v>
      </c>
      <c r="S318" s="231"/>
      <c r="T318" s="93">
        <f t="shared" si="90"/>
        <v>0</v>
      </c>
    </row>
    <row r="319" spans="1:20" ht="21.75" customHeight="1">
      <c r="A319" s="136"/>
      <c r="B319" s="176"/>
      <c r="C319" s="329">
        <v>4170</v>
      </c>
      <c r="D319" s="192"/>
      <c r="E319" s="165" t="s">
        <v>131</v>
      </c>
      <c r="F319" s="93"/>
      <c r="G319" s="231"/>
      <c r="H319" s="93">
        <f t="shared" si="84"/>
        <v>0</v>
      </c>
      <c r="I319" s="231"/>
      <c r="J319" s="93">
        <f t="shared" si="85"/>
        <v>0</v>
      </c>
      <c r="K319" s="231"/>
      <c r="L319" s="93">
        <f t="shared" si="86"/>
        <v>0</v>
      </c>
      <c r="M319" s="231"/>
      <c r="N319" s="93">
        <f t="shared" si="87"/>
        <v>0</v>
      </c>
      <c r="O319" s="231"/>
      <c r="P319" s="93">
        <f t="shared" si="88"/>
        <v>0</v>
      </c>
      <c r="Q319" s="231"/>
      <c r="R319" s="93">
        <f t="shared" si="89"/>
        <v>0</v>
      </c>
      <c r="S319" s="231"/>
      <c r="T319" s="93">
        <f t="shared" si="90"/>
        <v>0</v>
      </c>
    </row>
    <row r="320" spans="1:20" ht="21.75" customHeight="1">
      <c r="A320" s="136"/>
      <c r="B320" s="176"/>
      <c r="C320" s="330">
        <v>4210</v>
      </c>
      <c r="D320" s="296"/>
      <c r="E320" s="120" t="s">
        <v>119</v>
      </c>
      <c r="F320" s="89"/>
      <c r="G320" s="229"/>
      <c r="H320" s="90">
        <f t="shared" si="84"/>
        <v>0</v>
      </c>
      <c r="I320" s="229"/>
      <c r="J320" s="90">
        <f t="shared" si="85"/>
        <v>0</v>
      </c>
      <c r="K320" s="229"/>
      <c r="L320" s="90">
        <f t="shared" si="86"/>
        <v>0</v>
      </c>
      <c r="M320" s="229"/>
      <c r="N320" s="90">
        <f t="shared" si="87"/>
        <v>0</v>
      </c>
      <c r="O320" s="229"/>
      <c r="P320" s="90">
        <f t="shared" si="88"/>
        <v>0</v>
      </c>
      <c r="Q320" s="229"/>
      <c r="R320" s="90">
        <f t="shared" si="89"/>
        <v>0</v>
      </c>
      <c r="S320" s="229"/>
      <c r="T320" s="90">
        <f t="shared" si="90"/>
        <v>0</v>
      </c>
    </row>
    <row r="321" spans="1:20" ht="21.75" customHeight="1">
      <c r="A321" s="136"/>
      <c r="B321" s="176"/>
      <c r="C321" s="330">
        <v>4220</v>
      </c>
      <c r="D321" s="296"/>
      <c r="E321" s="120" t="s">
        <v>212</v>
      </c>
      <c r="F321" s="89"/>
      <c r="G321" s="229"/>
      <c r="H321" s="90">
        <f t="shared" si="84"/>
        <v>0</v>
      </c>
      <c r="I321" s="229"/>
      <c r="J321" s="90">
        <f t="shared" si="85"/>
        <v>0</v>
      </c>
      <c r="K321" s="229"/>
      <c r="L321" s="90">
        <f t="shared" si="86"/>
        <v>0</v>
      </c>
      <c r="M321" s="229"/>
      <c r="N321" s="90">
        <f t="shared" si="87"/>
        <v>0</v>
      </c>
      <c r="O321" s="229"/>
      <c r="P321" s="90">
        <f t="shared" si="88"/>
        <v>0</v>
      </c>
      <c r="Q321" s="229"/>
      <c r="R321" s="90">
        <f t="shared" si="89"/>
        <v>0</v>
      </c>
      <c r="S321" s="229"/>
      <c r="T321" s="90">
        <f t="shared" si="90"/>
        <v>0</v>
      </c>
    </row>
    <row r="322" spans="1:20" ht="21.75" customHeight="1">
      <c r="A322" s="136"/>
      <c r="B322" s="176"/>
      <c r="C322" s="330">
        <v>4270</v>
      </c>
      <c r="D322" s="296"/>
      <c r="E322" s="120" t="s">
        <v>120</v>
      </c>
      <c r="F322" s="92"/>
      <c r="G322" s="229"/>
      <c r="H322" s="90">
        <f t="shared" si="84"/>
        <v>0</v>
      </c>
      <c r="I322" s="229"/>
      <c r="J322" s="90">
        <f t="shared" si="85"/>
        <v>0</v>
      </c>
      <c r="K322" s="229"/>
      <c r="L322" s="90">
        <f t="shared" si="86"/>
        <v>0</v>
      </c>
      <c r="M322" s="229"/>
      <c r="N322" s="90">
        <f t="shared" si="87"/>
        <v>0</v>
      </c>
      <c r="O322" s="229"/>
      <c r="P322" s="90">
        <f t="shared" si="88"/>
        <v>0</v>
      </c>
      <c r="Q322" s="229"/>
      <c r="R322" s="90">
        <f t="shared" si="89"/>
        <v>0</v>
      </c>
      <c r="S322" s="229"/>
      <c r="T322" s="90">
        <f t="shared" si="90"/>
        <v>0</v>
      </c>
    </row>
    <row r="323" spans="1:20" ht="21.75" customHeight="1">
      <c r="A323" s="136"/>
      <c r="B323" s="176"/>
      <c r="C323" s="330">
        <v>4300</v>
      </c>
      <c r="D323" s="296"/>
      <c r="E323" s="120" t="s">
        <v>117</v>
      </c>
      <c r="F323" s="89"/>
      <c r="G323" s="229"/>
      <c r="H323" s="90">
        <f t="shared" si="84"/>
        <v>0</v>
      </c>
      <c r="I323" s="229"/>
      <c r="J323" s="90">
        <f t="shared" si="85"/>
        <v>0</v>
      </c>
      <c r="K323" s="229"/>
      <c r="L323" s="90">
        <f t="shared" si="86"/>
        <v>0</v>
      </c>
      <c r="M323" s="229"/>
      <c r="N323" s="90">
        <f t="shared" si="87"/>
        <v>0</v>
      </c>
      <c r="O323" s="229"/>
      <c r="P323" s="90">
        <f t="shared" si="88"/>
        <v>0</v>
      </c>
      <c r="Q323" s="229"/>
      <c r="R323" s="90">
        <f t="shared" si="89"/>
        <v>0</v>
      </c>
      <c r="S323" s="229"/>
      <c r="T323" s="90">
        <f t="shared" si="90"/>
        <v>0</v>
      </c>
    </row>
    <row r="324" spans="1:20" ht="21.75" customHeight="1">
      <c r="A324" s="136"/>
      <c r="B324" s="176"/>
      <c r="C324" s="330">
        <v>4350</v>
      </c>
      <c r="D324" s="296"/>
      <c r="E324" s="120" t="s">
        <v>177</v>
      </c>
      <c r="F324" s="89"/>
      <c r="G324" s="229"/>
      <c r="H324" s="90">
        <f t="shared" si="84"/>
        <v>0</v>
      </c>
      <c r="I324" s="229"/>
      <c r="J324" s="90">
        <f t="shared" si="85"/>
        <v>0</v>
      </c>
      <c r="K324" s="229"/>
      <c r="L324" s="90">
        <f t="shared" si="86"/>
        <v>0</v>
      </c>
      <c r="M324" s="229"/>
      <c r="N324" s="90">
        <f t="shared" si="87"/>
        <v>0</v>
      </c>
      <c r="O324" s="229"/>
      <c r="P324" s="90">
        <f t="shared" si="88"/>
        <v>0</v>
      </c>
      <c r="Q324" s="229"/>
      <c r="R324" s="90">
        <f t="shared" si="89"/>
        <v>0</v>
      </c>
      <c r="S324" s="229"/>
      <c r="T324" s="90">
        <f t="shared" si="90"/>
        <v>0</v>
      </c>
    </row>
    <row r="325" spans="1:20" ht="21.75" customHeight="1">
      <c r="A325" s="136"/>
      <c r="B325" s="176"/>
      <c r="C325" s="330">
        <v>4360</v>
      </c>
      <c r="D325" s="296"/>
      <c r="E325" s="120" t="s">
        <v>133</v>
      </c>
      <c r="F325" s="89"/>
      <c r="G325" s="229"/>
      <c r="H325" s="90">
        <f t="shared" si="84"/>
        <v>0</v>
      </c>
      <c r="I325" s="229"/>
      <c r="J325" s="90">
        <f t="shared" si="85"/>
        <v>0</v>
      </c>
      <c r="K325" s="229"/>
      <c r="L325" s="90">
        <f t="shared" si="86"/>
        <v>0</v>
      </c>
      <c r="M325" s="229"/>
      <c r="N325" s="90">
        <f t="shared" si="87"/>
        <v>0</v>
      </c>
      <c r="O325" s="229"/>
      <c r="P325" s="90">
        <f t="shared" si="88"/>
        <v>0</v>
      </c>
      <c r="Q325" s="229"/>
      <c r="R325" s="90">
        <f t="shared" si="89"/>
        <v>0</v>
      </c>
      <c r="S325" s="229"/>
      <c r="T325" s="90">
        <f t="shared" si="90"/>
        <v>0</v>
      </c>
    </row>
    <row r="326" spans="1:20" ht="21.75" customHeight="1">
      <c r="A326" s="136"/>
      <c r="B326" s="176"/>
      <c r="C326" s="330">
        <v>4370</v>
      </c>
      <c r="D326" s="296"/>
      <c r="E326" s="120" t="s">
        <v>134</v>
      </c>
      <c r="F326" s="89"/>
      <c r="G326" s="229"/>
      <c r="H326" s="90">
        <f t="shared" si="84"/>
        <v>0</v>
      </c>
      <c r="I326" s="229"/>
      <c r="J326" s="90">
        <f t="shared" si="85"/>
        <v>0</v>
      </c>
      <c r="K326" s="229"/>
      <c r="L326" s="90">
        <f t="shared" si="86"/>
        <v>0</v>
      </c>
      <c r="M326" s="229"/>
      <c r="N326" s="90">
        <f t="shared" si="87"/>
        <v>0</v>
      </c>
      <c r="O326" s="229"/>
      <c r="P326" s="90">
        <f t="shared" si="88"/>
        <v>0</v>
      </c>
      <c r="Q326" s="229"/>
      <c r="R326" s="90">
        <f t="shared" si="89"/>
        <v>0</v>
      </c>
      <c r="S326" s="229"/>
      <c r="T326" s="90">
        <f t="shared" si="90"/>
        <v>0</v>
      </c>
    </row>
    <row r="327" spans="1:20" ht="21.75" customHeight="1">
      <c r="A327" s="136"/>
      <c r="B327" s="176"/>
      <c r="C327" s="330">
        <v>4400</v>
      </c>
      <c r="D327" s="296"/>
      <c r="E327" s="120" t="s">
        <v>173</v>
      </c>
      <c r="F327" s="89"/>
      <c r="G327" s="229"/>
      <c r="H327" s="90">
        <f t="shared" si="84"/>
        <v>0</v>
      </c>
      <c r="I327" s="229"/>
      <c r="J327" s="90">
        <f t="shared" si="85"/>
        <v>0</v>
      </c>
      <c r="K327" s="229"/>
      <c r="L327" s="90">
        <f t="shared" si="86"/>
        <v>0</v>
      </c>
      <c r="M327" s="229"/>
      <c r="N327" s="90">
        <f t="shared" si="87"/>
        <v>0</v>
      </c>
      <c r="O327" s="229"/>
      <c r="P327" s="90">
        <f t="shared" si="88"/>
        <v>0</v>
      </c>
      <c r="Q327" s="229"/>
      <c r="R327" s="90">
        <f t="shared" si="89"/>
        <v>0</v>
      </c>
      <c r="S327" s="229"/>
      <c r="T327" s="90">
        <f t="shared" si="90"/>
        <v>0</v>
      </c>
    </row>
    <row r="328" spans="1:20" ht="21.75" customHeight="1">
      <c r="A328" s="136"/>
      <c r="B328" s="176"/>
      <c r="C328" s="330">
        <v>4410</v>
      </c>
      <c r="D328" s="296"/>
      <c r="E328" s="120" t="s">
        <v>130</v>
      </c>
      <c r="F328" s="92"/>
      <c r="G328" s="229"/>
      <c r="H328" s="90">
        <f t="shared" si="84"/>
        <v>0</v>
      </c>
      <c r="I328" s="229"/>
      <c r="J328" s="90">
        <f t="shared" si="85"/>
        <v>0</v>
      </c>
      <c r="K328" s="229"/>
      <c r="L328" s="90">
        <f t="shared" si="86"/>
        <v>0</v>
      </c>
      <c r="M328" s="229"/>
      <c r="N328" s="90">
        <f t="shared" si="87"/>
        <v>0</v>
      </c>
      <c r="O328" s="229"/>
      <c r="P328" s="90">
        <f t="shared" si="88"/>
        <v>0</v>
      </c>
      <c r="Q328" s="229"/>
      <c r="R328" s="90">
        <f t="shared" si="89"/>
        <v>0</v>
      </c>
      <c r="S328" s="229"/>
      <c r="T328" s="90">
        <f t="shared" si="90"/>
        <v>0</v>
      </c>
    </row>
    <row r="329" spans="1:20" ht="21.75" customHeight="1">
      <c r="A329" s="136"/>
      <c r="B329" s="176"/>
      <c r="C329" s="330">
        <v>4430</v>
      </c>
      <c r="D329" s="296"/>
      <c r="E329" s="120" t="s">
        <v>122</v>
      </c>
      <c r="F329" s="89"/>
      <c r="G329" s="229"/>
      <c r="H329" s="90">
        <f t="shared" si="84"/>
        <v>0</v>
      </c>
      <c r="I329" s="229"/>
      <c r="J329" s="90">
        <f t="shared" si="85"/>
        <v>0</v>
      </c>
      <c r="K329" s="229"/>
      <c r="L329" s="90">
        <f t="shared" si="86"/>
        <v>0</v>
      </c>
      <c r="M329" s="229"/>
      <c r="N329" s="90">
        <f t="shared" si="87"/>
        <v>0</v>
      </c>
      <c r="O329" s="229"/>
      <c r="P329" s="90">
        <f t="shared" si="88"/>
        <v>0</v>
      </c>
      <c r="Q329" s="229"/>
      <c r="R329" s="90">
        <f t="shared" si="89"/>
        <v>0</v>
      </c>
      <c r="S329" s="229"/>
      <c r="T329" s="90">
        <f t="shared" si="90"/>
        <v>0</v>
      </c>
    </row>
    <row r="330" spans="1:20" ht="21.75" customHeight="1">
      <c r="A330" s="136"/>
      <c r="B330" s="176"/>
      <c r="C330" s="330">
        <v>4440</v>
      </c>
      <c r="D330" s="296"/>
      <c r="E330" s="120" t="s">
        <v>135</v>
      </c>
      <c r="F330" s="89"/>
      <c r="G330" s="229"/>
      <c r="H330" s="90">
        <f t="shared" si="84"/>
        <v>0</v>
      </c>
      <c r="I330" s="229"/>
      <c r="J330" s="90">
        <f t="shared" si="85"/>
        <v>0</v>
      </c>
      <c r="K330" s="229"/>
      <c r="L330" s="90">
        <f t="shared" si="86"/>
        <v>0</v>
      </c>
      <c r="M330" s="229"/>
      <c r="N330" s="90">
        <f t="shared" si="87"/>
        <v>0</v>
      </c>
      <c r="O330" s="229"/>
      <c r="P330" s="90">
        <f t="shared" si="88"/>
        <v>0</v>
      </c>
      <c r="Q330" s="229"/>
      <c r="R330" s="90">
        <f t="shared" si="89"/>
        <v>0</v>
      </c>
      <c r="S330" s="229"/>
      <c r="T330" s="90">
        <f t="shared" si="90"/>
        <v>0</v>
      </c>
    </row>
    <row r="331" spans="1:20" ht="21.75" customHeight="1">
      <c r="A331" s="136"/>
      <c r="B331" s="176"/>
      <c r="C331" s="330">
        <v>4700</v>
      </c>
      <c r="D331" s="296"/>
      <c r="E331" s="120" t="s">
        <v>215</v>
      </c>
      <c r="F331" s="89"/>
      <c r="G331" s="229"/>
      <c r="H331" s="90">
        <f t="shared" si="84"/>
        <v>0</v>
      </c>
      <c r="I331" s="229"/>
      <c r="J331" s="90">
        <f t="shared" si="85"/>
        <v>0</v>
      </c>
      <c r="K331" s="229"/>
      <c r="L331" s="90">
        <f t="shared" si="86"/>
        <v>0</v>
      </c>
      <c r="M331" s="229"/>
      <c r="N331" s="90">
        <f t="shared" si="87"/>
        <v>0</v>
      </c>
      <c r="O331" s="229"/>
      <c r="P331" s="90">
        <f t="shared" si="88"/>
        <v>0</v>
      </c>
      <c r="Q331" s="229"/>
      <c r="R331" s="90">
        <f t="shared" si="89"/>
        <v>0</v>
      </c>
      <c r="S331" s="229"/>
      <c r="T331" s="90">
        <f t="shared" si="90"/>
        <v>0</v>
      </c>
    </row>
    <row r="332" spans="1:20" ht="21.75" customHeight="1">
      <c r="A332" s="136"/>
      <c r="B332" s="176"/>
      <c r="C332" s="330">
        <v>4740</v>
      </c>
      <c r="D332" s="296"/>
      <c r="E332" s="120" t="s">
        <v>197</v>
      </c>
      <c r="F332" s="89"/>
      <c r="G332" s="229"/>
      <c r="H332" s="90">
        <f t="shared" si="84"/>
        <v>0</v>
      </c>
      <c r="I332" s="229"/>
      <c r="J332" s="90">
        <f t="shared" si="85"/>
        <v>0</v>
      </c>
      <c r="K332" s="229"/>
      <c r="L332" s="90">
        <f t="shared" si="86"/>
        <v>0</v>
      </c>
      <c r="M332" s="229"/>
      <c r="N332" s="90">
        <f t="shared" si="87"/>
        <v>0</v>
      </c>
      <c r="O332" s="229"/>
      <c r="P332" s="90">
        <f t="shared" si="88"/>
        <v>0</v>
      </c>
      <c r="Q332" s="229"/>
      <c r="R332" s="90">
        <f t="shared" si="89"/>
        <v>0</v>
      </c>
      <c r="S332" s="229"/>
      <c r="T332" s="90">
        <f t="shared" si="90"/>
        <v>0</v>
      </c>
    </row>
    <row r="333" spans="1:20" ht="21.75" customHeight="1">
      <c r="A333" s="136"/>
      <c r="B333" s="176"/>
      <c r="C333" s="330">
        <v>4750</v>
      </c>
      <c r="D333" s="296"/>
      <c r="E333" s="120" t="s">
        <v>136</v>
      </c>
      <c r="F333" s="89"/>
      <c r="G333" s="229"/>
      <c r="H333" s="90">
        <f t="shared" si="84"/>
        <v>0</v>
      </c>
      <c r="I333" s="229"/>
      <c r="J333" s="90">
        <f t="shared" si="85"/>
        <v>0</v>
      </c>
      <c r="K333" s="229"/>
      <c r="L333" s="90">
        <f t="shared" si="86"/>
        <v>0</v>
      </c>
      <c r="M333" s="229"/>
      <c r="N333" s="90">
        <f t="shared" si="87"/>
        <v>0</v>
      </c>
      <c r="O333" s="229"/>
      <c r="P333" s="90">
        <f t="shared" si="88"/>
        <v>0</v>
      </c>
      <c r="Q333" s="229"/>
      <c r="R333" s="90">
        <f t="shared" si="89"/>
        <v>0</v>
      </c>
      <c r="S333" s="229"/>
      <c r="T333" s="90">
        <f t="shared" si="90"/>
        <v>0</v>
      </c>
    </row>
    <row r="334" spans="1:20" ht="21.75" customHeight="1">
      <c r="A334" s="136"/>
      <c r="B334" s="147">
        <v>85204</v>
      </c>
      <c r="C334" s="193" t="s">
        <v>104</v>
      </c>
      <c r="D334" s="194"/>
      <c r="E334" s="195"/>
      <c r="F334" s="88">
        <f>F335</f>
        <v>0</v>
      </c>
      <c r="G334" s="229"/>
      <c r="H334" s="88">
        <f>H335</f>
        <v>0</v>
      </c>
      <c r="I334" s="229"/>
      <c r="J334" s="88">
        <f>J335</f>
        <v>0</v>
      </c>
      <c r="K334" s="229"/>
      <c r="L334" s="88">
        <f>L335</f>
        <v>0</v>
      </c>
      <c r="M334" s="229"/>
      <c r="N334" s="88">
        <f>N335</f>
        <v>0</v>
      </c>
      <c r="O334" s="229"/>
      <c r="P334" s="88">
        <f>P335</f>
        <v>0</v>
      </c>
      <c r="Q334" s="229"/>
      <c r="R334" s="88">
        <f>R335</f>
        <v>0</v>
      </c>
      <c r="S334" s="229"/>
      <c r="T334" s="88">
        <f>T335</f>
        <v>0</v>
      </c>
    </row>
    <row r="335" spans="1:20" ht="21.75" customHeight="1">
      <c r="A335" s="136"/>
      <c r="B335" s="146"/>
      <c r="C335" s="293">
        <v>3110</v>
      </c>
      <c r="D335" s="296"/>
      <c r="E335" s="120" t="s">
        <v>146</v>
      </c>
      <c r="F335" s="89"/>
      <c r="G335" s="229"/>
      <c r="H335" s="90">
        <f>SUM(F335:G335)</f>
        <v>0</v>
      </c>
      <c r="I335" s="229"/>
      <c r="J335" s="90">
        <f>SUM(H335:I335)</f>
        <v>0</v>
      </c>
      <c r="K335" s="229"/>
      <c r="L335" s="90">
        <f>SUM(J335:K335)</f>
        <v>0</v>
      </c>
      <c r="M335" s="229"/>
      <c r="N335" s="90">
        <f>SUM(L335:M335)</f>
        <v>0</v>
      </c>
      <c r="O335" s="229"/>
      <c r="P335" s="90">
        <f>SUM(N335:O335)</f>
        <v>0</v>
      </c>
      <c r="Q335" s="229"/>
      <c r="R335" s="90">
        <f>SUM(P335:Q335)</f>
        <v>0</v>
      </c>
      <c r="S335" s="229"/>
      <c r="T335" s="90">
        <f>SUM(R335:S335)</f>
        <v>0</v>
      </c>
    </row>
    <row r="336" spans="1:20" ht="21.75" customHeight="1">
      <c r="A336" s="136"/>
      <c r="B336" s="154">
        <v>85218</v>
      </c>
      <c r="C336" s="193" t="s">
        <v>105</v>
      </c>
      <c r="D336" s="194"/>
      <c r="E336" s="195"/>
      <c r="F336" s="88">
        <f>F337+F338+F339+F340+F341+F342+F343+F344+F345+F346+F347+F348+F349+F350+F351+F352+F353+F354+F355+F356+F357</f>
        <v>0</v>
      </c>
      <c r="G336" s="229"/>
      <c r="H336" s="88">
        <f>H337+H338+H339+H340+H341+H342+H343+H344+H345+H346+H347+H348+H349+H350+H351+H352+H353+H354+H355+H356+H357</f>
        <v>0</v>
      </c>
      <c r="I336" s="229"/>
      <c r="J336" s="88">
        <f>J337+J338+J339+J340+J341+J342+J343+J344+J345+J346+J347+J348+J349+J350+J351+J352+J353+J354+J355+J356+J357</f>
        <v>0</v>
      </c>
      <c r="K336" s="229"/>
      <c r="L336" s="88">
        <f>L337+L338+L339+L340+L341+L342+L343+L344+L345+L346+L347+L348+L349+L350+L351+L352+L353+L354+L355+L356+L357</f>
        <v>0</v>
      </c>
      <c r="M336" s="229"/>
      <c r="N336" s="88">
        <f>N337+N338+N339+N340+N341+N342+N343+N344+N345+N346+N347+N348+N349+N350+N351+N352+N353+N354+N355+N356+N357</f>
        <v>0</v>
      </c>
      <c r="O336" s="229"/>
      <c r="P336" s="88">
        <f>P337+P338+P339+P340+P341+P342+P343+P344+P345+P346+P347+P348+P349+P350+P351+P352+P353+P354+P355+P356+P357</f>
        <v>0</v>
      </c>
      <c r="Q336" s="229"/>
      <c r="R336" s="88">
        <f>R337+R338+R339+R340+R341+R342+R343+R344+R345+R346+R347+R348+R349+R350+R351+R352+R353+R354+R355+R356+R357</f>
        <v>0</v>
      </c>
      <c r="S336" s="229"/>
      <c r="T336" s="88">
        <f>T337+T338+T339+T340+T341+T342+T343+T344+T345+T346+T347+T348+T349+T350+T351+T352+T353+T354+T355+T356+T357</f>
        <v>0</v>
      </c>
    </row>
    <row r="337" spans="1:20" ht="21.75" customHeight="1">
      <c r="A337" s="136"/>
      <c r="B337" s="435"/>
      <c r="C337" s="434">
        <v>3020</v>
      </c>
      <c r="D337" s="252"/>
      <c r="E337" s="169" t="s">
        <v>137</v>
      </c>
      <c r="F337" s="94"/>
      <c r="G337" s="229"/>
      <c r="H337" s="94">
        <f aca="true" t="shared" si="91" ref="H337:H357">SUM(F337:G337)</f>
        <v>0</v>
      </c>
      <c r="I337" s="229"/>
      <c r="J337" s="94">
        <f aca="true" t="shared" si="92" ref="J337:J357">SUM(H337:I337)</f>
        <v>0</v>
      </c>
      <c r="K337" s="229"/>
      <c r="L337" s="94">
        <f aca="true" t="shared" si="93" ref="L337:L357">SUM(J337:K337)</f>
        <v>0</v>
      </c>
      <c r="M337" s="229"/>
      <c r="N337" s="94">
        <f aca="true" t="shared" si="94" ref="N337:N357">SUM(L337:M337)</f>
        <v>0</v>
      </c>
      <c r="O337" s="229"/>
      <c r="P337" s="94">
        <f aca="true" t="shared" si="95" ref="P337:P357">SUM(N337:O337)</f>
        <v>0</v>
      </c>
      <c r="Q337" s="229"/>
      <c r="R337" s="94">
        <f aca="true" t="shared" si="96" ref="R337:R357">SUM(P337:Q337)</f>
        <v>0</v>
      </c>
      <c r="S337" s="229"/>
      <c r="T337" s="94">
        <f aca="true" t="shared" si="97" ref="T337:T357">SUM(R337:S337)</f>
        <v>0</v>
      </c>
    </row>
    <row r="338" spans="1:20" ht="21.75" customHeight="1">
      <c r="A338" s="136"/>
      <c r="B338" s="435"/>
      <c r="C338" s="329">
        <v>4010</v>
      </c>
      <c r="D338" s="192"/>
      <c r="E338" s="165" t="s">
        <v>126</v>
      </c>
      <c r="F338" s="93"/>
      <c r="G338" s="231"/>
      <c r="H338" s="93">
        <f t="shared" si="91"/>
        <v>0</v>
      </c>
      <c r="I338" s="231"/>
      <c r="J338" s="93">
        <f t="shared" si="92"/>
        <v>0</v>
      </c>
      <c r="K338" s="231"/>
      <c r="L338" s="93">
        <f t="shared" si="93"/>
        <v>0</v>
      </c>
      <c r="M338" s="231"/>
      <c r="N338" s="93">
        <f t="shared" si="94"/>
        <v>0</v>
      </c>
      <c r="O338" s="231"/>
      <c r="P338" s="93">
        <f t="shared" si="95"/>
        <v>0</v>
      </c>
      <c r="Q338" s="231"/>
      <c r="R338" s="93">
        <f t="shared" si="96"/>
        <v>0</v>
      </c>
      <c r="S338" s="231"/>
      <c r="T338" s="93">
        <f t="shared" si="97"/>
        <v>0</v>
      </c>
    </row>
    <row r="339" spans="1:20" ht="21.75" customHeight="1">
      <c r="A339" s="136"/>
      <c r="B339" s="435"/>
      <c r="C339" s="329">
        <v>4040</v>
      </c>
      <c r="D339" s="192"/>
      <c r="E339" s="165" t="s">
        <v>185</v>
      </c>
      <c r="F339" s="93"/>
      <c r="G339" s="231"/>
      <c r="H339" s="93">
        <f t="shared" si="91"/>
        <v>0</v>
      </c>
      <c r="I339" s="231"/>
      <c r="J339" s="93">
        <f t="shared" si="92"/>
        <v>0</v>
      </c>
      <c r="K339" s="231"/>
      <c r="L339" s="93">
        <f t="shared" si="93"/>
        <v>0</v>
      </c>
      <c r="M339" s="231"/>
      <c r="N339" s="93">
        <f t="shared" si="94"/>
        <v>0</v>
      </c>
      <c r="O339" s="231"/>
      <c r="P339" s="93">
        <f t="shared" si="95"/>
        <v>0</v>
      </c>
      <c r="Q339" s="231"/>
      <c r="R339" s="93">
        <f t="shared" si="96"/>
        <v>0</v>
      </c>
      <c r="S339" s="231"/>
      <c r="T339" s="93">
        <f t="shared" si="97"/>
        <v>0</v>
      </c>
    </row>
    <row r="340" spans="1:20" ht="21.75" customHeight="1">
      <c r="A340" s="136"/>
      <c r="B340" s="435"/>
      <c r="C340" s="329">
        <v>4110</v>
      </c>
      <c r="D340" s="192"/>
      <c r="E340" s="165" t="s">
        <v>127</v>
      </c>
      <c r="F340" s="93"/>
      <c r="G340" s="231"/>
      <c r="H340" s="93">
        <f t="shared" si="91"/>
        <v>0</v>
      </c>
      <c r="I340" s="231"/>
      <c r="J340" s="93">
        <f t="shared" si="92"/>
        <v>0</v>
      </c>
      <c r="K340" s="231"/>
      <c r="L340" s="93">
        <f t="shared" si="93"/>
        <v>0</v>
      </c>
      <c r="M340" s="231"/>
      <c r="N340" s="93">
        <f t="shared" si="94"/>
        <v>0</v>
      </c>
      <c r="O340" s="231"/>
      <c r="P340" s="93">
        <f t="shared" si="95"/>
        <v>0</v>
      </c>
      <c r="Q340" s="231"/>
      <c r="R340" s="93">
        <f t="shared" si="96"/>
        <v>0</v>
      </c>
      <c r="S340" s="231"/>
      <c r="T340" s="93">
        <f t="shared" si="97"/>
        <v>0</v>
      </c>
    </row>
    <row r="341" spans="1:20" ht="21.75" customHeight="1">
      <c r="A341" s="136"/>
      <c r="B341" s="435"/>
      <c r="C341" s="329">
        <v>4120</v>
      </c>
      <c r="D341" s="192"/>
      <c r="E341" s="165" t="s">
        <v>128</v>
      </c>
      <c r="F341" s="93"/>
      <c r="G341" s="231"/>
      <c r="H341" s="93">
        <f t="shared" si="91"/>
        <v>0</v>
      </c>
      <c r="I341" s="231"/>
      <c r="J341" s="93">
        <f t="shared" si="92"/>
        <v>0</v>
      </c>
      <c r="K341" s="231"/>
      <c r="L341" s="93">
        <f t="shared" si="93"/>
        <v>0</v>
      </c>
      <c r="M341" s="231"/>
      <c r="N341" s="93">
        <f t="shared" si="94"/>
        <v>0</v>
      </c>
      <c r="O341" s="231"/>
      <c r="P341" s="93">
        <f t="shared" si="95"/>
        <v>0</v>
      </c>
      <c r="Q341" s="231"/>
      <c r="R341" s="93">
        <f t="shared" si="96"/>
        <v>0</v>
      </c>
      <c r="S341" s="231"/>
      <c r="T341" s="93">
        <f t="shared" si="97"/>
        <v>0</v>
      </c>
    </row>
    <row r="342" spans="1:20" ht="21.75" customHeight="1">
      <c r="A342" s="136"/>
      <c r="B342" s="435"/>
      <c r="C342" s="329">
        <v>4170</v>
      </c>
      <c r="D342" s="192"/>
      <c r="E342" s="165" t="s">
        <v>131</v>
      </c>
      <c r="F342" s="93"/>
      <c r="G342" s="231"/>
      <c r="H342" s="93">
        <f t="shared" si="91"/>
        <v>0</v>
      </c>
      <c r="I342" s="231"/>
      <c r="J342" s="93">
        <f t="shared" si="92"/>
        <v>0</v>
      </c>
      <c r="K342" s="231"/>
      <c r="L342" s="93">
        <f t="shared" si="93"/>
        <v>0</v>
      </c>
      <c r="M342" s="231"/>
      <c r="N342" s="93">
        <f t="shared" si="94"/>
        <v>0</v>
      </c>
      <c r="O342" s="231"/>
      <c r="P342" s="93">
        <f t="shared" si="95"/>
        <v>0</v>
      </c>
      <c r="Q342" s="231"/>
      <c r="R342" s="93">
        <f t="shared" si="96"/>
        <v>0</v>
      </c>
      <c r="S342" s="231"/>
      <c r="T342" s="93">
        <f t="shared" si="97"/>
        <v>0</v>
      </c>
    </row>
    <row r="343" spans="1:20" ht="21.75" customHeight="1">
      <c r="A343" s="136"/>
      <c r="B343" s="435"/>
      <c r="C343" s="330">
        <v>4210</v>
      </c>
      <c r="D343" s="296"/>
      <c r="E343" s="120" t="s">
        <v>119</v>
      </c>
      <c r="F343" s="89"/>
      <c r="G343" s="229"/>
      <c r="H343" s="90">
        <f t="shared" si="91"/>
        <v>0</v>
      </c>
      <c r="I343" s="229"/>
      <c r="J343" s="90">
        <f t="shared" si="92"/>
        <v>0</v>
      </c>
      <c r="K343" s="229"/>
      <c r="L343" s="90">
        <f t="shared" si="93"/>
        <v>0</v>
      </c>
      <c r="M343" s="229"/>
      <c r="N343" s="90">
        <f t="shared" si="94"/>
        <v>0</v>
      </c>
      <c r="O343" s="229"/>
      <c r="P343" s="90">
        <f t="shared" si="95"/>
        <v>0</v>
      </c>
      <c r="Q343" s="229"/>
      <c r="R343" s="90">
        <f t="shared" si="96"/>
        <v>0</v>
      </c>
      <c r="S343" s="229"/>
      <c r="T343" s="90">
        <f t="shared" si="97"/>
        <v>0</v>
      </c>
    </row>
    <row r="344" spans="1:20" ht="21.75" customHeight="1">
      <c r="A344" s="136"/>
      <c r="B344" s="435"/>
      <c r="C344" s="330">
        <v>4260</v>
      </c>
      <c r="D344" s="296"/>
      <c r="E344" s="120" t="s">
        <v>124</v>
      </c>
      <c r="F344" s="89"/>
      <c r="G344" s="229"/>
      <c r="H344" s="90">
        <f t="shared" si="91"/>
        <v>0</v>
      </c>
      <c r="I344" s="229"/>
      <c r="J344" s="90">
        <f t="shared" si="92"/>
        <v>0</v>
      </c>
      <c r="K344" s="229"/>
      <c r="L344" s="90">
        <f t="shared" si="93"/>
        <v>0</v>
      </c>
      <c r="M344" s="229"/>
      <c r="N344" s="90">
        <f t="shared" si="94"/>
        <v>0</v>
      </c>
      <c r="O344" s="229"/>
      <c r="P344" s="90">
        <f t="shared" si="95"/>
        <v>0</v>
      </c>
      <c r="Q344" s="229"/>
      <c r="R344" s="90">
        <f t="shared" si="96"/>
        <v>0</v>
      </c>
      <c r="S344" s="229"/>
      <c r="T344" s="90">
        <f t="shared" si="97"/>
        <v>0</v>
      </c>
    </row>
    <row r="345" spans="1:20" ht="21.75" customHeight="1">
      <c r="A345" s="136"/>
      <c r="B345" s="435"/>
      <c r="C345" s="330">
        <v>4270</v>
      </c>
      <c r="D345" s="296"/>
      <c r="E345" s="120" t="s">
        <v>120</v>
      </c>
      <c r="F345" s="89"/>
      <c r="G345" s="229"/>
      <c r="H345" s="90">
        <f t="shared" si="91"/>
        <v>0</v>
      </c>
      <c r="I345" s="229"/>
      <c r="J345" s="90">
        <f t="shared" si="92"/>
        <v>0</v>
      </c>
      <c r="K345" s="229"/>
      <c r="L345" s="90">
        <f t="shared" si="93"/>
        <v>0</v>
      </c>
      <c r="M345" s="229"/>
      <c r="N345" s="90">
        <f t="shared" si="94"/>
        <v>0</v>
      </c>
      <c r="O345" s="229"/>
      <c r="P345" s="90">
        <f t="shared" si="95"/>
        <v>0</v>
      </c>
      <c r="Q345" s="229"/>
      <c r="R345" s="90">
        <f t="shared" si="96"/>
        <v>0</v>
      </c>
      <c r="S345" s="229"/>
      <c r="T345" s="90">
        <f t="shared" si="97"/>
        <v>0</v>
      </c>
    </row>
    <row r="346" spans="1:20" ht="21.75" customHeight="1">
      <c r="A346" s="136"/>
      <c r="B346" s="435"/>
      <c r="C346" s="330">
        <v>4280</v>
      </c>
      <c r="D346" s="296"/>
      <c r="E346" s="120" t="s">
        <v>132</v>
      </c>
      <c r="F346" s="89"/>
      <c r="G346" s="229"/>
      <c r="H346" s="90">
        <f t="shared" si="91"/>
        <v>0</v>
      </c>
      <c r="I346" s="229"/>
      <c r="J346" s="90">
        <f t="shared" si="92"/>
        <v>0</v>
      </c>
      <c r="K346" s="229"/>
      <c r="L346" s="90">
        <f t="shared" si="93"/>
        <v>0</v>
      </c>
      <c r="M346" s="229"/>
      <c r="N346" s="90">
        <f t="shared" si="94"/>
        <v>0</v>
      </c>
      <c r="O346" s="229"/>
      <c r="P346" s="90">
        <f t="shared" si="95"/>
        <v>0</v>
      </c>
      <c r="Q346" s="229"/>
      <c r="R346" s="90">
        <f t="shared" si="96"/>
        <v>0</v>
      </c>
      <c r="S346" s="229"/>
      <c r="T346" s="90">
        <f t="shared" si="97"/>
        <v>0</v>
      </c>
    </row>
    <row r="347" spans="1:20" ht="21.75" customHeight="1">
      <c r="A347" s="136"/>
      <c r="B347" s="435"/>
      <c r="C347" s="330">
        <v>4300</v>
      </c>
      <c r="D347" s="296"/>
      <c r="E347" s="120" t="s">
        <v>117</v>
      </c>
      <c r="F347" s="89"/>
      <c r="G347" s="229"/>
      <c r="H347" s="90">
        <f t="shared" si="91"/>
        <v>0</v>
      </c>
      <c r="I347" s="229"/>
      <c r="J347" s="90">
        <f t="shared" si="92"/>
        <v>0</v>
      </c>
      <c r="K347" s="229"/>
      <c r="L347" s="90">
        <f t="shared" si="93"/>
        <v>0</v>
      </c>
      <c r="M347" s="229"/>
      <c r="N347" s="90">
        <f t="shared" si="94"/>
        <v>0</v>
      </c>
      <c r="O347" s="229"/>
      <c r="P347" s="90">
        <f t="shared" si="95"/>
        <v>0</v>
      </c>
      <c r="Q347" s="229"/>
      <c r="R347" s="90">
        <f t="shared" si="96"/>
        <v>0</v>
      </c>
      <c r="S347" s="229"/>
      <c r="T347" s="90">
        <f t="shared" si="97"/>
        <v>0</v>
      </c>
    </row>
    <row r="348" spans="1:20" ht="21.75" customHeight="1">
      <c r="A348" s="136"/>
      <c r="B348" s="435"/>
      <c r="C348" s="330">
        <v>4350</v>
      </c>
      <c r="D348" s="296"/>
      <c r="E348" s="120" t="s">
        <v>177</v>
      </c>
      <c r="F348" s="89"/>
      <c r="G348" s="229"/>
      <c r="H348" s="90">
        <f t="shared" si="91"/>
        <v>0</v>
      </c>
      <c r="I348" s="229"/>
      <c r="J348" s="90">
        <f t="shared" si="92"/>
        <v>0</v>
      </c>
      <c r="K348" s="229"/>
      <c r="L348" s="90">
        <f t="shared" si="93"/>
        <v>0</v>
      </c>
      <c r="M348" s="229"/>
      <c r="N348" s="90">
        <f t="shared" si="94"/>
        <v>0</v>
      </c>
      <c r="O348" s="229"/>
      <c r="P348" s="90">
        <f t="shared" si="95"/>
        <v>0</v>
      </c>
      <c r="Q348" s="229"/>
      <c r="R348" s="90">
        <f t="shared" si="96"/>
        <v>0</v>
      </c>
      <c r="S348" s="229"/>
      <c r="T348" s="90">
        <f t="shared" si="97"/>
        <v>0</v>
      </c>
    </row>
    <row r="349" spans="1:20" ht="21.75" customHeight="1">
      <c r="A349" s="136"/>
      <c r="B349" s="435"/>
      <c r="C349" s="330">
        <v>4360</v>
      </c>
      <c r="D349" s="296"/>
      <c r="E349" s="120" t="s">
        <v>133</v>
      </c>
      <c r="F349" s="89"/>
      <c r="G349" s="229"/>
      <c r="H349" s="90">
        <f t="shared" si="91"/>
        <v>0</v>
      </c>
      <c r="I349" s="229"/>
      <c r="J349" s="90">
        <f t="shared" si="92"/>
        <v>0</v>
      </c>
      <c r="K349" s="229"/>
      <c r="L349" s="90">
        <f t="shared" si="93"/>
        <v>0</v>
      </c>
      <c r="M349" s="229"/>
      <c r="N349" s="90">
        <f t="shared" si="94"/>
        <v>0</v>
      </c>
      <c r="O349" s="229"/>
      <c r="P349" s="90">
        <f t="shared" si="95"/>
        <v>0</v>
      </c>
      <c r="Q349" s="229"/>
      <c r="R349" s="90">
        <f t="shared" si="96"/>
        <v>0</v>
      </c>
      <c r="S349" s="229"/>
      <c r="T349" s="90">
        <f t="shared" si="97"/>
        <v>0</v>
      </c>
    </row>
    <row r="350" spans="1:20" ht="21.75" customHeight="1">
      <c r="A350" s="136"/>
      <c r="B350" s="435"/>
      <c r="C350" s="330">
        <v>4370</v>
      </c>
      <c r="D350" s="296"/>
      <c r="E350" s="120" t="s">
        <v>134</v>
      </c>
      <c r="F350" s="89"/>
      <c r="G350" s="229"/>
      <c r="H350" s="90">
        <f t="shared" si="91"/>
        <v>0</v>
      </c>
      <c r="I350" s="229"/>
      <c r="J350" s="90">
        <f t="shared" si="92"/>
        <v>0</v>
      </c>
      <c r="K350" s="229"/>
      <c r="L350" s="90">
        <f t="shared" si="93"/>
        <v>0</v>
      </c>
      <c r="M350" s="229"/>
      <c r="N350" s="90">
        <f t="shared" si="94"/>
        <v>0</v>
      </c>
      <c r="O350" s="229"/>
      <c r="P350" s="90">
        <f t="shared" si="95"/>
        <v>0</v>
      </c>
      <c r="Q350" s="229"/>
      <c r="R350" s="90">
        <f t="shared" si="96"/>
        <v>0</v>
      </c>
      <c r="S350" s="229"/>
      <c r="T350" s="90">
        <f t="shared" si="97"/>
        <v>0</v>
      </c>
    </row>
    <row r="351" spans="1:20" ht="21.75" customHeight="1">
      <c r="A351" s="136"/>
      <c r="B351" s="435"/>
      <c r="C351" s="330">
        <v>4410</v>
      </c>
      <c r="D351" s="296"/>
      <c r="E351" s="120" t="s">
        <v>130</v>
      </c>
      <c r="F351" s="89"/>
      <c r="G351" s="229"/>
      <c r="H351" s="90">
        <f t="shared" si="91"/>
        <v>0</v>
      </c>
      <c r="I351" s="229"/>
      <c r="J351" s="90">
        <f t="shared" si="92"/>
        <v>0</v>
      </c>
      <c r="K351" s="229"/>
      <c r="L351" s="90">
        <f t="shared" si="93"/>
        <v>0</v>
      </c>
      <c r="M351" s="229"/>
      <c r="N351" s="90">
        <f t="shared" si="94"/>
        <v>0</v>
      </c>
      <c r="O351" s="229"/>
      <c r="P351" s="90">
        <f t="shared" si="95"/>
        <v>0</v>
      </c>
      <c r="Q351" s="229"/>
      <c r="R351" s="90">
        <f t="shared" si="96"/>
        <v>0</v>
      </c>
      <c r="S351" s="229"/>
      <c r="T351" s="90">
        <f t="shared" si="97"/>
        <v>0</v>
      </c>
    </row>
    <row r="352" spans="1:20" ht="21.75" customHeight="1">
      <c r="A352" s="136"/>
      <c r="B352" s="435"/>
      <c r="C352" s="330">
        <v>4440</v>
      </c>
      <c r="D352" s="296"/>
      <c r="E352" s="120" t="s">
        <v>135</v>
      </c>
      <c r="F352" s="89"/>
      <c r="G352" s="229"/>
      <c r="H352" s="90">
        <f t="shared" si="91"/>
        <v>0</v>
      </c>
      <c r="I352" s="229"/>
      <c r="J352" s="90">
        <f t="shared" si="92"/>
        <v>0</v>
      </c>
      <c r="K352" s="229"/>
      <c r="L352" s="90">
        <f t="shared" si="93"/>
        <v>0</v>
      </c>
      <c r="M352" s="229"/>
      <c r="N352" s="90">
        <f t="shared" si="94"/>
        <v>0</v>
      </c>
      <c r="O352" s="229"/>
      <c r="P352" s="90">
        <f t="shared" si="95"/>
        <v>0</v>
      </c>
      <c r="Q352" s="229"/>
      <c r="R352" s="90">
        <f t="shared" si="96"/>
        <v>0</v>
      </c>
      <c r="S352" s="229"/>
      <c r="T352" s="90">
        <f t="shared" si="97"/>
        <v>0</v>
      </c>
    </row>
    <row r="353" spans="1:20" ht="21.75" customHeight="1">
      <c r="A353" s="136"/>
      <c r="B353" s="435"/>
      <c r="C353" s="330">
        <v>4480</v>
      </c>
      <c r="D353" s="296"/>
      <c r="E353" s="120" t="s">
        <v>178</v>
      </c>
      <c r="F353" s="89"/>
      <c r="G353" s="229"/>
      <c r="H353" s="90">
        <f t="shared" si="91"/>
        <v>0</v>
      </c>
      <c r="I353" s="229"/>
      <c r="J353" s="90">
        <f t="shared" si="92"/>
        <v>0</v>
      </c>
      <c r="K353" s="229"/>
      <c r="L353" s="90">
        <f t="shared" si="93"/>
        <v>0</v>
      </c>
      <c r="M353" s="229"/>
      <c r="N353" s="90">
        <f t="shared" si="94"/>
        <v>0</v>
      </c>
      <c r="O353" s="229"/>
      <c r="P353" s="90">
        <f t="shared" si="95"/>
        <v>0</v>
      </c>
      <c r="Q353" s="229"/>
      <c r="R353" s="90">
        <f t="shared" si="96"/>
        <v>0</v>
      </c>
      <c r="S353" s="229"/>
      <c r="T353" s="90">
        <f t="shared" si="97"/>
        <v>0</v>
      </c>
    </row>
    <row r="354" spans="1:20" ht="21.75" customHeight="1">
      <c r="A354" s="136"/>
      <c r="B354" s="435"/>
      <c r="C354" s="330">
        <v>4520</v>
      </c>
      <c r="D354" s="296"/>
      <c r="E354" s="120" t="s">
        <v>216</v>
      </c>
      <c r="F354" s="89"/>
      <c r="G354" s="229"/>
      <c r="H354" s="90">
        <f t="shared" si="91"/>
        <v>0</v>
      </c>
      <c r="I354" s="229"/>
      <c r="J354" s="90">
        <f t="shared" si="92"/>
        <v>0</v>
      </c>
      <c r="K354" s="229"/>
      <c r="L354" s="90">
        <f t="shared" si="93"/>
        <v>0</v>
      </c>
      <c r="M354" s="229"/>
      <c r="N354" s="90">
        <f t="shared" si="94"/>
        <v>0</v>
      </c>
      <c r="O354" s="229"/>
      <c r="P354" s="90">
        <f t="shared" si="95"/>
        <v>0</v>
      </c>
      <c r="Q354" s="229"/>
      <c r="R354" s="90">
        <f t="shared" si="96"/>
        <v>0</v>
      </c>
      <c r="S354" s="229"/>
      <c r="T354" s="90">
        <f t="shared" si="97"/>
        <v>0</v>
      </c>
    </row>
    <row r="355" spans="1:20" ht="21.75" customHeight="1">
      <c r="A355" s="136"/>
      <c r="B355" s="435"/>
      <c r="C355" s="330">
        <v>4700</v>
      </c>
      <c r="D355" s="296"/>
      <c r="E355" s="120" t="s">
        <v>215</v>
      </c>
      <c r="F355" s="89"/>
      <c r="G355" s="229"/>
      <c r="H355" s="90">
        <f t="shared" si="91"/>
        <v>0</v>
      </c>
      <c r="I355" s="229"/>
      <c r="J355" s="90">
        <f t="shared" si="92"/>
        <v>0</v>
      </c>
      <c r="K355" s="229"/>
      <c r="L355" s="90">
        <f t="shared" si="93"/>
        <v>0</v>
      </c>
      <c r="M355" s="229"/>
      <c r="N355" s="90">
        <f t="shared" si="94"/>
        <v>0</v>
      </c>
      <c r="O355" s="229"/>
      <c r="P355" s="90">
        <f t="shared" si="95"/>
        <v>0</v>
      </c>
      <c r="Q355" s="229"/>
      <c r="R355" s="90">
        <f t="shared" si="96"/>
        <v>0</v>
      </c>
      <c r="S355" s="229"/>
      <c r="T355" s="90">
        <f t="shared" si="97"/>
        <v>0</v>
      </c>
    </row>
    <row r="356" spans="1:20" ht="21.75" customHeight="1">
      <c r="A356" s="136"/>
      <c r="B356" s="435"/>
      <c r="C356" s="330">
        <v>4740</v>
      </c>
      <c r="D356" s="296"/>
      <c r="E356" s="120" t="s">
        <v>197</v>
      </c>
      <c r="F356" s="89"/>
      <c r="G356" s="229"/>
      <c r="H356" s="90">
        <f t="shared" si="91"/>
        <v>0</v>
      </c>
      <c r="I356" s="229"/>
      <c r="J356" s="90">
        <f t="shared" si="92"/>
        <v>0</v>
      </c>
      <c r="K356" s="229"/>
      <c r="L356" s="90">
        <f t="shared" si="93"/>
        <v>0</v>
      </c>
      <c r="M356" s="229"/>
      <c r="N356" s="90">
        <f t="shared" si="94"/>
        <v>0</v>
      </c>
      <c r="O356" s="229"/>
      <c r="P356" s="90">
        <f t="shared" si="95"/>
        <v>0</v>
      </c>
      <c r="Q356" s="229"/>
      <c r="R356" s="90">
        <f t="shared" si="96"/>
        <v>0</v>
      </c>
      <c r="S356" s="229"/>
      <c r="T356" s="90">
        <f t="shared" si="97"/>
        <v>0</v>
      </c>
    </row>
    <row r="357" spans="1:20" ht="21.75" customHeight="1">
      <c r="A357" s="136"/>
      <c r="B357" s="435"/>
      <c r="C357" s="330">
        <v>4750</v>
      </c>
      <c r="D357" s="296"/>
      <c r="E357" s="120" t="s">
        <v>136</v>
      </c>
      <c r="F357" s="89"/>
      <c r="G357" s="229"/>
      <c r="H357" s="90">
        <f t="shared" si="91"/>
        <v>0</v>
      </c>
      <c r="I357" s="229"/>
      <c r="J357" s="90">
        <f t="shared" si="92"/>
        <v>0</v>
      </c>
      <c r="K357" s="229"/>
      <c r="L357" s="90">
        <f t="shared" si="93"/>
        <v>0</v>
      </c>
      <c r="M357" s="229"/>
      <c r="N357" s="90">
        <f t="shared" si="94"/>
        <v>0</v>
      </c>
      <c r="O357" s="229"/>
      <c r="P357" s="90">
        <f t="shared" si="95"/>
        <v>0</v>
      </c>
      <c r="Q357" s="229"/>
      <c r="R357" s="90">
        <f t="shared" si="96"/>
        <v>0</v>
      </c>
      <c r="S357" s="229"/>
      <c r="T357" s="90">
        <f t="shared" si="97"/>
        <v>0</v>
      </c>
    </row>
    <row r="358" spans="1:20" ht="21.75" customHeight="1">
      <c r="A358" s="136"/>
      <c r="B358" s="177">
        <v>85220</v>
      </c>
      <c r="C358" s="489" t="s">
        <v>163</v>
      </c>
      <c r="D358" s="486"/>
      <c r="E358" s="487"/>
      <c r="F358" s="88">
        <f>F359+F360+F361+F362+F363+F364+F365+F366+F367</f>
        <v>0</v>
      </c>
      <c r="G358" s="229"/>
      <c r="H358" s="88">
        <f>H359+H360+H361+H362+H363+H364+H365+H366+H367</f>
        <v>0</v>
      </c>
      <c r="I358" s="229"/>
      <c r="J358" s="88">
        <f>J359+J360+J361+J362+J363+J364+J365+J366+J367</f>
        <v>0</v>
      </c>
      <c r="K358" s="229"/>
      <c r="L358" s="88">
        <f>L359+L360+L361+L362+L363+L364+L365+L366+L367</f>
        <v>0</v>
      </c>
      <c r="M358" s="229"/>
      <c r="N358" s="88">
        <f>N359+N360+N361+N362+N363+N364+N365+N366+N367</f>
        <v>0</v>
      </c>
      <c r="O358" s="229"/>
      <c r="P358" s="88">
        <f>P359+P360+P361+P362+P363+P364+P365+P366+P367</f>
        <v>0</v>
      </c>
      <c r="Q358" s="229"/>
      <c r="R358" s="88">
        <f>R359+R360+R361+R362+R363+R364+R365+R366+R367</f>
        <v>0</v>
      </c>
      <c r="S358" s="229"/>
      <c r="T358" s="88">
        <f>T359+T360+T361+T362+T363+T364+T365+T366+T367</f>
        <v>0</v>
      </c>
    </row>
    <row r="359" spans="1:20" ht="21.75" customHeight="1">
      <c r="A359" s="136"/>
      <c r="B359" s="436"/>
      <c r="C359" s="329">
        <v>4170</v>
      </c>
      <c r="D359" s="192"/>
      <c r="E359" s="165" t="s">
        <v>131</v>
      </c>
      <c r="F359" s="93"/>
      <c r="G359" s="231"/>
      <c r="H359" s="93">
        <f aca="true" t="shared" si="98" ref="H359:H367">SUM(F359:G359)</f>
        <v>0</v>
      </c>
      <c r="I359" s="231"/>
      <c r="J359" s="93">
        <f aca="true" t="shared" si="99" ref="J359:J367">SUM(H359:I359)</f>
        <v>0</v>
      </c>
      <c r="K359" s="231"/>
      <c r="L359" s="93">
        <f aca="true" t="shared" si="100" ref="L359:L367">SUM(J359:K359)</f>
        <v>0</v>
      </c>
      <c r="M359" s="231"/>
      <c r="N359" s="93">
        <f aca="true" t="shared" si="101" ref="N359:N367">SUM(L359:M359)</f>
        <v>0</v>
      </c>
      <c r="O359" s="231"/>
      <c r="P359" s="93">
        <f aca="true" t="shared" si="102" ref="P359:P367">SUM(N359:O359)</f>
        <v>0</v>
      </c>
      <c r="Q359" s="231"/>
      <c r="R359" s="93">
        <f aca="true" t="shared" si="103" ref="R359:R367">SUM(P359:Q359)</f>
        <v>0</v>
      </c>
      <c r="S359" s="231"/>
      <c r="T359" s="93">
        <f aca="true" t="shared" si="104" ref="T359:T367">SUM(R359:S359)</f>
        <v>0</v>
      </c>
    </row>
    <row r="360" spans="1:20" ht="21.75" customHeight="1">
      <c r="A360" s="136"/>
      <c r="B360" s="436"/>
      <c r="C360" s="330">
        <v>4210</v>
      </c>
      <c r="D360" s="296"/>
      <c r="E360" s="120" t="s">
        <v>119</v>
      </c>
      <c r="F360" s="89"/>
      <c r="G360" s="229"/>
      <c r="H360" s="90">
        <f t="shared" si="98"/>
        <v>0</v>
      </c>
      <c r="I360" s="229"/>
      <c r="J360" s="90">
        <f t="shared" si="99"/>
        <v>0</v>
      </c>
      <c r="K360" s="229"/>
      <c r="L360" s="90">
        <f t="shared" si="100"/>
        <v>0</v>
      </c>
      <c r="M360" s="229"/>
      <c r="N360" s="90">
        <f t="shared" si="101"/>
        <v>0</v>
      </c>
      <c r="O360" s="229"/>
      <c r="P360" s="90">
        <f t="shared" si="102"/>
        <v>0</v>
      </c>
      <c r="Q360" s="229"/>
      <c r="R360" s="90">
        <f t="shared" si="103"/>
        <v>0</v>
      </c>
      <c r="S360" s="229"/>
      <c r="T360" s="90">
        <f t="shared" si="104"/>
        <v>0</v>
      </c>
    </row>
    <row r="361" spans="1:20" ht="21.75" customHeight="1">
      <c r="A361" s="136"/>
      <c r="B361" s="436"/>
      <c r="C361" s="330">
        <v>4220</v>
      </c>
      <c r="D361" s="296"/>
      <c r="E361" s="120" t="s">
        <v>217</v>
      </c>
      <c r="F361" s="89"/>
      <c r="G361" s="229"/>
      <c r="H361" s="90">
        <f t="shared" si="98"/>
        <v>0</v>
      </c>
      <c r="I361" s="229"/>
      <c r="J361" s="90">
        <f t="shared" si="99"/>
        <v>0</v>
      </c>
      <c r="K361" s="229"/>
      <c r="L361" s="90">
        <f t="shared" si="100"/>
        <v>0</v>
      </c>
      <c r="M361" s="229"/>
      <c r="N361" s="90">
        <f t="shared" si="101"/>
        <v>0</v>
      </c>
      <c r="O361" s="229"/>
      <c r="P361" s="90">
        <f t="shared" si="102"/>
        <v>0</v>
      </c>
      <c r="Q361" s="229"/>
      <c r="R361" s="90">
        <f t="shared" si="103"/>
        <v>0</v>
      </c>
      <c r="S361" s="229"/>
      <c r="T361" s="90">
        <f t="shared" si="104"/>
        <v>0</v>
      </c>
    </row>
    <row r="362" spans="1:20" ht="21.75" customHeight="1">
      <c r="A362" s="136"/>
      <c r="B362" s="436"/>
      <c r="C362" s="330">
        <v>4230</v>
      </c>
      <c r="D362" s="296"/>
      <c r="E362" s="120" t="s">
        <v>213</v>
      </c>
      <c r="F362" s="89"/>
      <c r="G362" s="229"/>
      <c r="H362" s="90">
        <f t="shared" si="98"/>
        <v>0</v>
      </c>
      <c r="I362" s="229"/>
      <c r="J362" s="90">
        <f t="shared" si="99"/>
        <v>0</v>
      </c>
      <c r="K362" s="229"/>
      <c r="L362" s="90">
        <f t="shared" si="100"/>
        <v>0</v>
      </c>
      <c r="M362" s="229"/>
      <c r="N362" s="90">
        <f t="shared" si="101"/>
        <v>0</v>
      </c>
      <c r="O362" s="229"/>
      <c r="P362" s="90">
        <f t="shared" si="102"/>
        <v>0</v>
      </c>
      <c r="Q362" s="229"/>
      <c r="R362" s="90">
        <f t="shared" si="103"/>
        <v>0</v>
      </c>
      <c r="S362" s="229"/>
      <c r="T362" s="90">
        <f t="shared" si="104"/>
        <v>0</v>
      </c>
    </row>
    <row r="363" spans="1:20" ht="21.75" customHeight="1">
      <c r="A363" s="136"/>
      <c r="B363" s="436"/>
      <c r="C363" s="330">
        <v>4260</v>
      </c>
      <c r="D363" s="296"/>
      <c r="E363" s="120" t="s">
        <v>124</v>
      </c>
      <c r="F363" s="89"/>
      <c r="G363" s="229"/>
      <c r="H363" s="90">
        <f t="shared" si="98"/>
        <v>0</v>
      </c>
      <c r="I363" s="229"/>
      <c r="J363" s="90">
        <f t="shared" si="99"/>
        <v>0</v>
      </c>
      <c r="K363" s="229"/>
      <c r="L363" s="90">
        <f t="shared" si="100"/>
        <v>0</v>
      </c>
      <c r="M363" s="229"/>
      <c r="N363" s="90">
        <f t="shared" si="101"/>
        <v>0</v>
      </c>
      <c r="O363" s="229"/>
      <c r="P363" s="90">
        <f t="shared" si="102"/>
        <v>0</v>
      </c>
      <c r="Q363" s="229"/>
      <c r="R363" s="90">
        <f t="shared" si="103"/>
        <v>0</v>
      </c>
      <c r="S363" s="229"/>
      <c r="T363" s="90">
        <f t="shared" si="104"/>
        <v>0</v>
      </c>
    </row>
    <row r="364" spans="1:20" ht="21.75" customHeight="1">
      <c r="A364" s="136"/>
      <c r="B364" s="436"/>
      <c r="C364" s="330">
        <v>4270</v>
      </c>
      <c r="D364" s="296"/>
      <c r="E364" s="120" t="s">
        <v>120</v>
      </c>
      <c r="F364" s="89"/>
      <c r="G364" s="229"/>
      <c r="H364" s="90">
        <f t="shared" si="98"/>
        <v>0</v>
      </c>
      <c r="I364" s="229"/>
      <c r="J364" s="90">
        <f t="shared" si="99"/>
        <v>0</v>
      </c>
      <c r="K364" s="229"/>
      <c r="L364" s="90">
        <f t="shared" si="100"/>
        <v>0</v>
      </c>
      <c r="M364" s="229"/>
      <c r="N364" s="90">
        <f t="shared" si="101"/>
        <v>0</v>
      </c>
      <c r="O364" s="229"/>
      <c r="P364" s="90">
        <f t="shared" si="102"/>
        <v>0</v>
      </c>
      <c r="Q364" s="229"/>
      <c r="R364" s="90">
        <f t="shared" si="103"/>
        <v>0</v>
      </c>
      <c r="S364" s="229"/>
      <c r="T364" s="90">
        <f t="shared" si="104"/>
        <v>0</v>
      </c>
    </row>
    <row r="365" spans="1:20" ht="21.75" customHeight="1">
      <c r="A365" s="136"/>
      <c r="B365" s="436"/>
      <c r="C365" s="330">
        <v>4300</v>
      </c>
      <c r="D365" s="296"/>
      <c r="E365" s="120" t="s">
        <v>117</v>
      </c>
      <c r="F365" s="89"/>
      <c r="G365" s="229"/>
      <c r="H365" s="90">
        <f t="shared" si="98"/>
        <v>0</v>
      </c>
      <c r="I365" s="229"/>
      <c r="J365" s="90">
        <f t="shared" si="99"/>
        <v>0</v>
      </c>
      <c r="K365" s="229"/>
      <c r="L365" s="90">
        <f t="shared" si="100"/>
        <v>0</v>
      </c>
      <c r="M365" s="229"/>
      <c r="N365" s="90">
        <f t="shared" si="101"/>
        <v>0</v>
      </c>
      <c r="O365" s="229"/>
      <c r="P365" s="90">
        <f t="shared" si="102"/>
        <v>0</v>
      </c>
      <c r="Q365" s="229"/>
      <c r="R365" s="90">
        <f t="shared" si="103"/>
        <v>0</v>
      </c>
      <c r="S365" s="229"/>
      <c r="T365" s="90">
        <f t="shared" si="104"/>
        <v>0</v>
      </c>
    </row>
    <row r="366" spans="1:20" ht="21.75" customHeight="1">
      <c r="A366" s="136"/>
      <c r="B366" s="436"/>
      <c r="C366" s="330">
        <v>4360</v>
      </c>
      <c r="D366" s="296"/>
      <c r="E366" s="120" t="s">
        <v>133</v>
      </c>
      <c r="F366" s="89"/>
      <c r="G366" s="229"/>
      <c r="H366" s="90">
        <f t="shared" si="98"/>
        <v>0</v>
      </c>
      <c r="I366" s="229"/>
      <c r="J366" s="90">
        <f t="shared" si="99"/>
        <v>0</v>
      </c>
      <c r="K366" s="229"/>
      <c r="L366" s="90">
        <f t="shared" si="100"/>
        <v>0</v>
      </c>
      <c r="M366" s="229"/>
      <c r="N366" s="90">
        <f t="shared" si="101"/>
        <v>0</v>
      </c>
      <c r="O366" s="229"/>
      <c r="P366" s="90">
        <f t="shared" si="102"/>
        <v>0</v>
      </c>
      <c r="Q366" s="229"/>
      <c r="R366" s="90">
        <f t="shared" si="103"/>
        <v>0</v>
      </c>
      <c r="S366" s="229"/>
      <c r="T366" s="90">
        <f t="shared" si="104"/>
        <v>0</v>
      </c>
    </row>
    <row r="367" spans="1:20" ht="21.75" customHeight="1">
      <c r="A367" s="136"/>
      <c r="B367" s="436"/>
      <c r="C367" s="330">
        <v>4410</v>
      </c>
      <c r="D367" s="296"/>
      <c r="E367" s="120" t="s">
        <v>130</v>
      </c>
      <c r="F367" s="89"/>
      <c r="G367" s="229"/>
      <c r="H367" s="90">
        <f t="shared" si="98"/>
        <v>0</v>
      </c>
      <c r="I367" s="229"/>
      <c r="J367" s="90">
        <f t="shared" si="99"/>
        <v>0</v>
      </c>
      <c r="K367" s="229"/>
      <c r="L367" s="90">
        <f t="shared" si="100"/>
        <v>0</v>
      </c>
      <c r="M367" s="229"/>
      <c r="N367" s="90">
        <f t="shared" si="101"/>
        <v>0</v>
      </c>
      <c r="O367" s="229"/>
      <c r="P367" s="90">
        <f t="shared" si="102"/>
        <v>0</v>
      </c>
      <c r="Q367" s="229"/>
      <c r="R367" s="90">
        <f t="shared" si="103"/>
        <v>0</v>
      </c>
      <c r="S367" s="229"/>
      <c r="T367" s="90">
        <f t="shared" si="104"/>
        <v>0</v>
      </c>
    </row>
    <row r="368" spans="1:20" ht="21.75" customHeight="1">
      <c r="A368" s="136"/>
      <c r="B368" s="177">
        <v>85226</v>
      </c>
      <c r="C368" s="193" t="s">
        <v>218</v>
      </c>
      <c r="D368" s="194"/>
      <c r="E368" s="195"/>
      <c r="F368" s="88">
        <f>F369+F370+F371+F372+F373+F374+F375+F376+F377+F378+F379+F380+F381+F382+F383+F384</f>
        <v>0</v>
      </c>
      <c r="G368" s="229"/>
      <c r="H368" s="88">
        <f>H369+H370+H371+H372+H373+H374+H375+H376+H377+H378+H379+H380+H381+H382+H383+H384</f>
        <v>0</v>
      </c>
      <c r="I368" s="229"/>
      <c r="J368" s="88">
        <f>J369+J370+J371+J372+J373+J374+J375+J376+J377+J378+J379+J380+J381+J382+J383+J384</f>
        <v>0</v>
      </c>
      <c r="K368" s="229"/>
      <c r="L368" s="88">
        <f>L369+L370+L371+L372+L373+L374+L375+L376+L377+L378+L379+L380+L381+L382+L383+L384</f>
        <v>0</v>
      </c>
      <c r="M368" s="229"/>
      <c r="N368" s="88">
        <f>N369+N370+N371+N372+N373+N374+N375+N376+N377+N378+N379+N380+N381+N382+N383+N384</f>
        <v>0</v>
      </c>
      <c r="O368" s="229"/>
      <c r="P368" s="88">
        <f>P369+P370+P371+P372+P373+P374+P375+P376+P377+P378+P379+P380+P381+P382+P383+P384</f>
        <v>0</v>
      </c>
      <c r="Q368" s="229"/>
      <c r="R368" s="88">
        <f>R369+R370+R371+R372+R373+R374+R375+R376+R377+R378+R379+R380+R381+R382+R383+R384</f>
        <v>0</v>
      </c>
      <c r="S368" s="229"/>
      <c r="T368" s="88">
        <f>T369+T370+T371+T372+T373+T374+T375+T376+T377+T378+T379+T380+T381+T382+T383+T384</f>
        <v>0</v>
      </c>
    </row>
    <row r="369" spans="1:20" ht="21.75" customHeight="1">
      <c r="A369" s="136"/>
      <c r="B369" s="176"/>
      <c r="C369" s="329">
        <v>4010</v>
      </c>
      <c r="D369" s="192"/>
      <c r="E369" s="165" t="s">
        <v>126</v>
      </c>
      <c r="F369" s="93"/>
      <c r="G369" s="231"/>
      <c r="H369" s="93">
        <f aca="true" t="shared" si="105" ref="H369:H384">SUM(F369:G369)</f>
        <v>0</v>
      </c>
      <c r="I369" s="231"/>
      <c r="J369" s="93">
        <f aca="true" t="shared" si="106" ref="J369:J384">SUM(H369:I369)</f>
        <v>0</v>
      </c>
      <c r="K369" s="231"/>
      <c r="L369" s="93">
        <f aca="true" t="shared" si="107" ref="L369:L384">SUM(J369:K369)</f>
        <v>0</v>
      </c>
      <c r="M369" s="231"/>
      <c r="N369" s="93">
        <f aca="true" t="shared" si="108" ref="N369:N384">SUM(L369:M369)</f>
        <v>0</v>
      </c>
      <c r="O369" s="231"/>
      <c r="P369" s="93">
        <f aca="true" t="shared" si="109" ref="P369:P384">SUM(N369:O369)</f>
        <v>0</v>
      </c>
      <c r="Q369" s="231"/>
      <c r="R369" s="93">
        <f aca="true" t="shared" si="110" ref="R369:R384">SUM(P369:Q369)</f>
        <v>0</v>
      </c>
      <c r="S369" s="231"/>
      <c r="T369" s="93">
        <f aca="true" t="shared" si="111" ref="T369:T384">SUM(R369:S369)</f>
        <v>0</v>
      </c>
    </row>
    <row r="370" spans="1:20" ht="21.75" customHeight="1">
      <c r="A370" s="136"/>
      <c r="B370" s="176"/>
      <c r="C370" s="329">
        <v>4040</v>
      </c>
      <c r="D370" s="192"/>
      <c r="E370" s="165" t="s">
        <v>185</v>
      </c>
      <c r="F370" s="93"/>
      <c r="G370" s="231"/>
      <c r="H370" s="93">
        <f t="shared" si="105"/>
        <v>0</v>
      </c>
      <c r="I370" s="231"/>
      <c r="J370" s="93">
        <f t="shared" si="106"/>
        <v>0</v>
      </c>
      <c r="K370" s="231"/>
      <c r="L370" s="93">
        <f t="shared" si="107"/>
        <v>0</v>
      </c>
      <c r="M370" s="231"/>
      <c r="N370" s="93">
        <f t="shared" si="108"/>
        <v>0</v>
      </c>
      <c r="O370" s="231"/>
      <c r="P370" s="93">
        <f t="shared" si="109"/>
        <v>0</v>
      </c>
      <c r="Q370" s="231"/>
      <c r="R370" s="93">
        <f t="shared" si="110"/>
        <v>0</v>
      </c>
      <c r="S370" s="231"/>
      <c r="T370" s="93">
        <f t="shared" si="111"/>
        <v>0</v>
      </c>
    </row>
    <row r="371" spans="1:20" ht="21.75" customHeight="1">
      <c r="A371" s="136"/>
      <c r="B371" s="176"/>
      <c r="C371" s="329">
        <v>4110</v>
      </c>
      <c r="D371" s="192"/>
      <c r="E371" s="165" t="s">
        <v>127</v>
      </c>
      <c r="F371" s="93"/>
      <c r="G371" s="231"/>
      <c r="H371" s="93">
        <f t="shared" si="105"/>
        <v>0</v>
      </c>
      <c r="I371" s="231"/>
      <c r="J371" s="93">
        <f t="shared" si="106"/>
        <v>0</v>
      </c>
      <c r="K371" s="231"/>
      <c r="L371" s="93">
        <f t="shared" si="107"/>
        <v>0</v>
      </c>
      <c r="M371" s="231"/>
      <c r="N371" s="93">
        <f t="shared" si="108"/>
        <v>0</v>
      </c>
      <c r="O371" s="231"/>
      <c r="P371" s="93">
        <f t="shared" si="109"/>
        <v>0</v>
      </c>
      <c r="Q371" s="231"/>
      <c r="R371" s="93">
        <f t="shared" si="110"/>
        <v>0</v>
      </c>
      <c r="S371" s="231"/>
      <c r="T371" s="93">
        <f t="shared" si="111"/>
        <v>0</v>
      </c>
    </row>
    <row r="372" spans="1:20" ht="21.75" customHeight="1">
      <c r="A372" s="136"/>
      <c r="B372" s="176"/>
      <c r="C372" s="329">
        <v>4120</v>
      </c>
      <c r="D372" s="192"/>
      <c r="E372" s="165" t="s">
        <v>128</v>
      </c>
      <c r="F372" s="93"/>
      <c r="G372" s="231"/>
      <c r="H372" s="93">
        <f t="shared" si="105"/>
        <v>0</v>
      </c>
      <c r="I372" s="231"/>
      <c r="J372" s="93">
        <f t="shared" si="106"/>
        <v>0</v>
      </c>
      <c r="K372" s="231"/>
      <c r="L372" s="93">
        <f t="shared" si="107"/>
        <v>0</v>
      </c>
      <c r="M372" s="231"/>
      <c r="N372" s="93">
        <f t="shared" si="108"/>
        <v>0</v>
      </c>
      <c r="O372" s="231"/>
      <c r="P372" s="93">
        <f t="shared" si="109"/>
        <v>0</v>
      </c>
      <c r="Q372" s="231"/>
      <c r="R372" s="93">
        <f t="shared" si="110"/>
        <v>0</v>
      </c>
      <c r="S372" s="231"/>
      <c r="T372" s="93">
        <f t="shared" si="111"/>
        <v>0</v>
      </c>
    </row>
    <row r="373" spans="1:20" ht="21.75" customHeight="1">
      <c r="A373" s="136"/>
      <c r="B373" s="176"/>
      <c r="C373" s="329">
        <v>4170</v>
      </c>
      <c r="D373" s="192"/>
      <c r="E373" s="165" t="s">
        <v>131</v>
      </c>
      <c r="F373" s="93"/>
      <c r="G373" s="231"/>
      <c r="H373" s="93">
        <f t="shared" si="105"/>
        <v>0</v>
      </c>
      <c r="I373" s="231"/>
      <c r="J373" s="93">
        <f t="shared" si="106"/>
        <v>0</v>
      </c>
      <c r="K373" s="231"/>
      <c r="L373" s="93">
        <f t="shared" si="107"/>
        <v>0</v>
      </c>
      <c r="M373" s="231"/>
      <c r="N373" s="93">
        <f t="shared" si="108"/>
        <v>0</v>
      </c>
      <c r="O373" s="231"/>
      <c r="P373" s="93">
        <f t="shared" si="109"/>
        <v>0</v>
      </c>
      <c r="Q373" s="231"/>
      <c r="R373" s="93">
        <f t="shared" si="110"/>
        <v>0</v>
      </c>
      <c r="S373" s="231"/>
      <c r="T373" s="93">
        <f t="shared" si="111"/>
        <v>0</v>
      </c>
    </row>
    <row r="374" spans="1:20" ht="21.75" customHeight="1">
      <c r="A374" s="136"/>
      <c r="B374" s="176"/>
      <c r="C374" s="330">
        <v>4210</v>
      </c>
      <c r="D374" s="296"/>
      <c r="E374" s="120" t="s">
        <v>119</v>
      </c>
      <c r="F374" s="89"/>
      <c r="G374" s="229"/>
      <c r="H374" s="90">
        <f t="shared" si="105"/>
        <v>0</v>
      </c>
      <c r="I374" s="229"/>
      <c r="J374" s="90">
        <f t="shared" si="106"/>
        <v>0</v>
      </c>
      <c r="K374" s="229"/>
      <c r="L374" s="90">
        <f t="shared" si="107"/>
        <v>0</v>
      </c>
      <c r="M374" s="229"/>
      <c r="N374" s="90">
        <f t="shared" si="108"/>
        <v>0</v>
      </c>
      <c r="O374" s="229"/>
      <c r="P374" s="90">
        <f t="shared" si="109"/>
        <v>0</v>
      </c>
      <c r="Q374" s="229"/>
      <c r="R374" s="90">
        <f t="shared" si="110"/>
        <v>0</v>
      </c>
      <c r="S374" s="229"/>
      <c r="T374" s="90">
        <f t="shared" si="111"/>
        <v>0</v>
      </c>
    </row>
    <row r="375" spans="1:20" ht="21.75" customHeight="1">
      <c r="A375" s="136"/>
      <c r="B375" s="176"/>
      <c r="C375" s="330">
        <v>4240</v>
      </c>
      <c r="D375" s="296"/>
      <c r="E375" s="120" t="s">
        <v>143</v>
      </c>
      <c r="F375" s="89"/>
      <c r="G375" s="229"/>
      <c r="H375" s="90">
        <f t="shared" si="105"/>
        <v>0</v>
      </c>
      <c r="I375" s="229"/>
      <c r="J375" s="90">
        <f t="shared" si="106"/>
        <v>0</v>
      </c>
      <c r="K375" s="229"/>
      <c r="L375" s="90">
        <f t="shared" si="107"/>
        <v>0</v>
      </c>
      <c r="M375" s="229"/>
      <c r="N375" s="90">
        <f t="shared" si="108"/>
        <v>0</v>
      </c>
      <c r="O375" s="229"/>
      <c r="P375" s="90">
        <f t="shared" si="109"/>
        <v>0</v>
      </c>
      <c r="Q375" s="229"/>
      <c r="R375" s="90">
        <f t="shared" si="110"/>
        <v>0</v>
      </c>
      <c r="S375" s="229"/>
      <c r="T375" s="90">
        <f t="shared" si="111"/>
        <v>0</v>
      </c>
    </row>
    <row r="376" spans="1:20" ht="21.75" customHeight="1">
      <c r="A376" s="136"/>
      <c r="B376" s="176"/>
      <c r="C376" s="330">
        <v>4300</v>
      </c>
      <c r="D376" s="296"/>
      <c r="E376" s="120" t="s">
        <v>117</v>
      </c>
      <c r="F376" s="89"/>
      <c r="G376" s="229"/>
      <c r="H376" s="90">
        <f t="shared" si="105"/>
        <v>0</v>
      </c>
      <c r="I376" s="229"/>
      <c r="J376" s="90">
        <f t="shared" si="106"/>
        <v>0</v>
      </c>
      <c r="K376" s="229"/>
      <c r="L376" s="90">
        <f t="shared" si="107"/>
        <v>0</v>
      </c>
      <c r="M376" s="229"/>
      <c r="N376" s="90">
        <f t="shared" si="108"/>
        <v>0</v>
      </c>
      <c r="O376" s="229"/>
      <c r="P376" s="90">
        <f t="shared" si="109"/>
        <v>0</v>
      </c>
      <c r="Q376" s="229"/>
      <c r="R376" s="90">
        <f t="shared" si="110"/>
        <v>0</v>
      </c>
      <c r="S376" s="229"/>
      <c r="T376" s="90">
        <f t="shared" si="111"/>
        <v>0</v>
      </c>
    </row>
    <row r="377" spans="1:20" ht="21.75" customHeight="1">
      <c r="A377" s="136"/>
      <c r="B377" s="176"/>
      <c r="C377" s="330">
        <v>4360</v>
      </c>
      <c r="D377" s="296"/>
      <c r="E377" s="120" t="s">
        <v>133</v>
      </c>
      <c r="F377" s="89"/>
      <c r="G377" s="229"/>
      <c r="H377" s="90">
        <f t="shared" si="105"/>
        <v>0</v>
      </c>
      <c r="I377" s="229"/>
      <c r="J377" s="90">
        <f t="shared" si="106"/>
        <v>0</v>
      </c>
      <c r="K377" s="229"/>
      <c r="L377" s="90">
        <f t="shared" si="107"/>
        <v>0</v>
      </c>
      <c r="M377" s="229"/>
      <c r="N377" s="90">
        <f t="shared" si="108"/>
        <v>0</v>
      </c>
      <c r="O377" s="229"/>
      <c r="P377" s="90">
        <f t="shared" si="109"/>
        <v>0</v>
      </c>
      <c r="Q377" s="229"/>
      <c r="R377" s="90">
        <f t="shared" si="110"/>
        <v>0</v>
      </c>
      <c r="S377" s="229"/>
      <c r="T377" s="90">
        <f t="shared" si="111"/>
        <v>0</v>
      </c>
    </row>
    <row r="378" spans="1:20" ht="21.75" customHeight="1">
      <c r="A378" s="136"/>
      <c r="B378" s="176"/>
      <c r="C378" s="330">
        <v>4370</v>
      </c>
      <c r="D378" s="296"/>
      <c r="E378" s="120" t="s">
        <v>134</v>
      </c>
      <c r="F378" s="89"/>
      <c r="G378" s="229"/>
      <c r="H378" s="90">
        <f t="shared" si="105"/>
        <v>0</v>
      </c>
      <c r="I378" s="229"/>
      <c r="J378" s="90">
        <f t="shared" si="106"/>
        <v>0</v>
      </c>
      <c r="K378" s="229"/>
      <c r="L378" s="90">
        <f t="shared" si="107"/>
        <v>0</v>
      </c>
      <c r="M378" s="229"/>
      <c r="N378" s="90">
        <f t="shared" si="108"/>
        <v>0</v>
      </c>
      <c r="O378" s="229"/>
      <c r="P378" s="90">
        <f t="shared" si="109"/>
        <v>0</v>
      </c>
      <c r="Q378" s="229"/>
      <c r="R378" s="90">
        <f t="shared" si="110"/>
        <v>0</v>
      </c>
      <c r="S378" s="229"/>
      <c r="T378" s="90">
        <f t="shared" si="111"/>
        <v>0</v>
      </c>
    </row>
    <row r="379" spans="1:20" ht="21.75" customHeight="1">
      <c r="A379" s="136"/>
      <c r="B379" s="176"/>
      <c r="C379" s="330">
        <v>4400</v>
      </c>
      <c r="D379" s="296"/>
      <c r="E379" s="120" t="s">
        <v>173</v>
      </c>
      <c r="F379" s="89"/>
      <c r="G379" s="229"/>
      <c r="H379" s="90">
        <f t="shared" si="105"/>
        <v>0</v>
      </c>
      <c r="I379" s="229"/>
      <c r="J379" s="90">
        <f t="shared" si="106"/>
        <v>0</v>
      </c>
      <c r="K379" s="229"/>
      <c r="L379" s="90">
        <f t="shared" si="107"/>
        <v>0</v>
      </c>
      <c r="M379" s="229"/>
      <c r="N379" s="90">
        <f t="shared" si="108"/>
        <v>0</v>
      </c>
      <c r="O379" s="229"/>
      <c r="P379" s="90">
        <f t="shared" si="109"/>
        <v>0</v>
      </c>
      <c r="Q379" s="229"/>
      <c r="R379" s="90">
        <f t="shared" si="110"/>
        <v>0</v>
      </c>
      <c r="S379" s="229"/>
      <c r="T379" s="90">
        <f t="shared" si="111"/>
        <v>0</v>
      </c>
    </row>
    <row r="380" spans="1:20" ht="21.75" customHeight="1">
      <c r="A380" s="136"/>
      <c r="B380" s="176"/>
      <c r="C380" s="330">
        <v>4410</v>
      </c>
      <c r="D380" s="296"/>
      <c r="E380" s="120" t="s">
        <v>130</v>
      </c>
      <c r="F380" s="89"/>
      <c r="G380" s="229"/>
      <c r="H380" s="90">
        <f t="shared" si="105"/>
        <v>0</v>
      </c>
      <c r="I380" s="229"/>
      <c r="J380" s="90">
        <f t="shared" si="106"/>
        <v>0</v>
      </c>
      <c r="K380" s="229"/>
      <c r="L380" s="90">
        <f t="shared" si="107"/>
        <v>0</v>
      </c>
      <c r="M380" s="229"/>
      <c r="N380" s="90">
        <f t="shared" si="108"/>
        <v>0</v>
      </c>
      <c r="O380" s="229"/>
      <c r="P380" s="90">
        <f t="shared" si="109"/>
        <v>0</v>
      </c>
      <c r="Q380" s="229"/>
      <c r="R380" s="90">
        <f t="shared" si="110"/>
        <v>0</v>
      </c>
      <c r="S380" s="229"/>
      <c r="T380" s="90">
        <f t="shared" si="111"/>
        <v>0</v>
      </c>
    </row>
    <row r="381" spans="1:20" ht="21.75" customHeight="1">
      <c r="A381" s="136"/>
      <c r="B381" s="176"/>
      <c r="C381" s="330">
        <v>4430</v>
      </c>
      <c r="D381" s="296"/>
      <c r="E381" s="120" t="s">
        <v>122</v>
      </c>
      <c r="F381" s="89"/>
      <c r="G381" s="229"/>
      <c r="H381" s="90">
        <f t="shared" si="105"/>
        <v>0</v>
      </c>
      <c r="I381" s="229"/>
      <c r="J381" s="90">
        <f t="shared" si="106"/>
        <v>0</v>
      </c>
      <c r="K381" s="229"/>
      <c r="L381" s="90">
        <f t="shared" si="107"/>
        <v>0</v>
      </c>
      <c r="M381" s="229"/>
      <c r="N381" s="90">
        <f t="shared" si="108"/>
        <v>0</v>
      </c>
      <c r="O381" s="229"/>
      <c r="P381" s="90">
        <f t="shared" si="109"/>
        <v>0</v>
      </c>
      <c r="Q381" s="229"/>
      <c r="R381" s="90">
        <f t="shared" si="110"/>
        <v>0</v>
      </c>
      <c r="S381" s="229"/>
      <c r="T381" s="90">
        <f t="shared" si="111"/>
        <v>0</v>
      </c>
    </row>
    <row r="382" spans="1:20" ht="21.75" customHeight="1">
      <c r="A382" s="136"/>
      <c r="B382" s="176"/>
      <c r="C382" s="330">
        <v>4440</v>
      </c>
      <c r="D382" s="296"/>
      <c r="E382" s="120" t="s">
        <v>135</v>
      </c>
      <c r="F382" s="89"/>
      <c r="G382" s="229"/>
      <c r="H382" s="90">
        <f t="shared" si="105"/>
        <v>0</v>
      </c>
      <c r="I382" s="229"/>
      <c r="J382" s="90">
        <f t="shared" si="106"/>
        <v>0</v>
      </c>
      <c r="K382" s="229"/>
      <c r="L382" s="90">
        <f t="shared" si="107"/>
        <v>0</v>
      </c>
      <c r="M382" s="229"/>
      <c r="N382" s="90">
        <f t="shared" si="108"/>
        <v>0</v>
      </c>
      <c r="O382" s="229"/>
      <c r="P382" s="90">
        <f t="shared" si="109"/>
        <v>0</v>
      </c>
      <c r="Q382" s="229"/>
      <c r="R382" s="90">
        <f t="shared" si="110"/>
        <v>0</v>
      </c>
      <c r="S382" s="229"/>
      <c r="T382" s="90">
        <f t="shared" si="111"/>
        <v>0</v>
      </c>
    </row>
    <row r="383" spans="1:20" ht="21.75" customHeight="1">
      <c r="A383" s="136"/>
      <c r="B383" s="176"/>
      <c r="C383" s="437">
        <v>4700</v>
      </c>
      <c r="D383" s="254"/>
      <c r="E383" s="120" t="s">
        <v>215</v>
      </c>
      <c r="F383" s="89"/>
      <c r="G383" s="229"/>
      <c r="H383" s="90">
        <f t="shared" si="105"/>
        <v>0</v>
      </c>
      <c r="I383" s="229"/>
      <c r="J383" s="90">
        <f t="shared" si="106"/>
        <v>0</v>
      </c>
      <c r="K383" s="229"/>
      <c r="L383" s="90">
        <f t="shared" si="107"/>
        <v>0</v>
      </c>
      <c r="M383" s="229"/>
      <c r="N383" s="90">
        <f t="shared" si="108"/>
        <v>0</v>
      </c>
      <c r="O383" s="229"/>
      <c r="P383" s="90">
        <f t="shared" si="109"/>
        <v>0</v>
      </c>
      <c r="Q383" s="229"/>
      <c r="R383" s="90">
        <f t="shared" si="110"/>
        <v>0</v>
      </c>
      <c r="S383" s="229"/>
      <c r="T383" s="90">
        <f t="shared" si="111"/>
        <v>0</v>
      </c>
    </row>
    <row r="384" spans="1:20" ht="21.75" customHeight="1">
      <c r="A384" s="139"/>
      <c r="B384" s="176"/>
      <c r="C384" s="240">
        <v>4740</v>
      </c>
      <c r="D384" s="240"/>
      <c r="E384" s="166" t="s">
        <v>197</v>
      </c>
      <c r="F384" s="89"/>
      <c r="G384" s="229"/>
      <c r="H384" s="90">
        <f t="shared" si="105"/>
        <v>0</v>
      </c>
      <c r="I384" s="229"/>
      <c r="J384" s="90">
        <f t="shared" si="106"/>
        <v>0</v>
      </c>
      <c r="K384" s="229"/>
      <c r="L384" s="90">
        <f t="shared" si="107"/>
        <v>0</v>
      </c>
      <c r="M384" s="229"/>
      <c r="N384" s="90">
        <f t="shared" si="108"/>
        <v>0</v>
      </c>
      <c r="O384" s="229"/>
      <c r="P384" s="90">
        <f t="shared" si="109"/>
        <v>0</v>
      </c>
      <c r="Q384" s="229"/>
      <c r="R384" s="90">
        <f t="shared" si="110"/>
        <v>0</v>
      </c>
      <c r="S384" s="229"/>
      <c r="T384" s="90">
        <f t="shared" si="111"/>
        <v>0</v>
      </c>
    </row>
    <row r="385" spans="1:20" ht="21.75" customHeight="1">
      <c r="A385" s="133">
        <v>853</v>
      </c>
      <c r="B385" s="395" t="s">
        <v>106</v>
      </c>
      <c r="C385" s="396"/>
      <c r="D385" s="396"/>
      <c r="E385" s="397"/>
      <c r="F385" s="85">
        <f>F386+F388</f>
        <v>23475</v>
      </c>
      <c r="G385" s="229"/>
      <c r="H385" s="85">
        <f>H386+H388</f>
        <v>23475</v>
      </c>
      <c r="I385" s="229"/>
      <c r="J385" s="85">
        <f>J386+J388</f>
        <v>23475</v>
      </c>
      <c r="K385" s="229"/>
      <c r="L385" s="85">
        <f>L386+L388</f>
        <v>23475</v>
      </c>
      <c r="M385" s="229"/>
      <c r="N385" s="85">
        <f>N386+N388</f>
        <v>23475</v>
      </c>
      <c r="O385" s="229"/>
      <c r="P385" s="85">
        <f>P386+P388</f>
        <v>23475</v>
      </c>
      <c r="Q385" s="229"/>
      <c r="R385" s="85">
        <f>R386+R388</f>
        <v>23475</v>
      </c>
      <c r="S385" s="229"/>
      <c r="T385" s="85">
        <f>T386+T388</f>
        <v>23475</v>
      </c>
    </row>
    <row r="386" spans="1:20" ht="21.75" customHeight="1">
      <c r="A386" s="403"/>
      <c r="B386" s="127">
        <v>85311</v>
      </c>
      <c r="C386" s="193" t="s">
        <v>219</v>
      </c>
      <c r="D386" s="194"/>
      <c r="E386" s="195"/>
      <c r="F386" s="88">
        <f>F387</f>
        <v>23475</v>
      </c>
      <c r="G386" s="229"/>
      <c r="H386" s="88">
        <f>H387</f>
        <v>23475</v>
      </c>
      <c r="I386" s="229"/>
      <c r="J386" s="88">
        <f>J387</f>
        <v>23475</v>
      </c>
      <c r="K386" s="229"/>
      <c r="L386" s="88">
        <f>L387</f>
        <v>23475</v>
      </c>
      <c r="M386" s="229"/>
      <c r="N386" s="88">
        <f>N387</f>
        <v>23475</v>
      </c>
      <c r="O386" s="229"/>
      <c r="P386" s="88">
        <f>P387</f>
        <v>23475</v>
      </c>
      <c r="Q386" s="229"/>
      <c r="R386" s="88">
        <f>R387</f>
        <v>23475</v>
      </c>
      <c r="S386" s="229"/>
      <c r="T386" s="88">
        <f>T387</f>
        <v>23475</v>
      </c>
    </row>
    <row r="387" spans="1:20" ht="21.75" customHeight="1">
      <c r="A387" s="136"/>
      <c r="B387" s="146"/>
      <c r="C387" s="302">
        <v>2580</v>
      </c>
      <c r="D387" s="303"/>
      <c r="E387" s="181" t="s">
        <v>211</v>
      </c>
      <c r="F387" s="182">
        <v>23475</v>
      </c>
      <c r="G387" s="229"/>
      <c r="H387" s="182">
        <f>SUM(F387:G387)</f>
        <v>23475</v>
      </c>
      <c r="I387" s="229"/>
      <c r="J387" s="182">
        <f>SUM(H387:I387)</f>
        <v>23475</v>
      </c>
      <c r="K387" s="229"/>
      <c r="L387" s="182">
        <f>SUM(J387:K387)</f>
        <v>23475</v>
      </c>
      <c r="M387" s="229"/>
      <c r="N387" s="182">
        <f>SUM(L387:M387)</f>
        <v>23475</v>
      </c>
      <c r="O387" s="229"/>
      <c r="P387" s="182">
        <f>SUM(N387:O387)</f>
        <v>23475</v>
      </c>
      <c r="Q387" s="229"/>
      <c r="R387" s="182">
        <f>SUM(P387:Q387)</f>
        <v>23475</v>
      </c>
      <c r="S387" s="229"/>
      <c r="T387" s="182">
        <f>SUM(R387:S387)</f>
        <v>23475</v>
      </c>
    </row>
    <row r="388" spans="1:20" ht="21.75" customHeight="1">
      <c r="A388" s="136"/>
      <c r="B388" s="154">
        <v>85333</v>
      </c>
      <c r="C388" s="193" t="s">
        <v>109</v>
      </c>
      <c r="D388" s="194"/>
      <c r="E388" s="195"/>
      <c r="F388" s="88">
        <f>F389+F390+F391+F392+F393+F394+F395+F396+F397+F398+F399+F400+F401+F402</f>
        <v>0</v>
      </c>
      <c r="G388" s="229"/>
      <c r="H388" s="88">
        <f>H389+H390+H391+H392+H393+H394+H395+H396+H397+H398+H399+H400+H401+H402</f>
        <v>0</v>
      </c>
      <c r="I388" s="229"/>
      <c r="J388" s="88">
        <f>J389+J390+J391+J392+J393+J394+J395+J396+J397+J398+J399+J400+J401+J402</f>
        <v>0</v>
      </c>
      <c r="K388" s="229"/>
      <c r="L388" s="88">
        <f>L389+L390+L391+L392+L393+L394+L395+L396+L397+L398+L399+L400+L401+L402</f>
        <v>0</v>
      </c>
      <c r="M388" s="229"/>
      <c r="N388" s="88">
        <f>N389+N390+N391+N392+N393+N394+N395+N396+N397+N398+N399+N400+N401+N402</f>
        <v>0</v>
      </c>
      <c r="O388" s="229"/>
      <c r="P388" s="88">
        <f>P389+P390+P391+P392+P393+P394+P395+P396+P397+P398+P399+P400+P401+P402</f>
        <v>0</v>
      </c>
      <c r="Q388" s="229"/>
      <c r="R388" s="88">
        <f>R389+R390+R391+R392+R393+R394+R395+R396+R397+R398+R399+R400+R401+R402</f>
        <v>0</v>
      </c>
      <c r="S388" s="229"/>
      <c r="T388" s="88">
        <f>T389+T390+T391+T392+T393+T394+T395+T396+T397+T398+T399+T400+T401+T402</f>
        <v>0</v>
      </c>
    </row>
    <row r="389" spans="1:20" ht="21.75" customHeight="1">
      <c r="A389" s="136"/>
      <c r="B389" s="405"/>
      <c r="C389" s="434">
        <v>3020</v>
      </c>
      <c r="D389" s="252"/>
      <c r="E389" s="169" t="s">
        <v>137</v>
      </c>
      <c r="F389" s="94"/>
      <c r="G389" s="229"/>
      <c r="H389" s="94">
        <f aca="true" t="shared" si="112" ref="H389:H402">SUM(F389:G389)</f>
        <v>0</v>
      </c>
      <c r="I389" s="229"/>
      <c r="J389" s="94">
        <f aca="true" t="shared" si="113" ref="J389:J402">SUM(H389:I389)</f>
        <v>0</v>
      </c>
      <c r="K389" s="229"/>
      <c r="L389" s="94">
        <f aca="true" t="shared" si="114" ref="L389:L402">SUM(J389:K389)</f>
        <v>0</v>
      </c>
      <c r="M389" s="229"/>
      <c r="N389" s="94">
        <f aca="true" t="shared" si="115" ref="N389:N402">SUM(L389:M389)</f>
        <v>0</v>
      </c>
      <c r="O389" s="229"/>
      <c r="P389" s="94">
        <f aca="true" t="shared" si="116" ref="P389:P402">SUM(N389:O389)</f>
        <v>0</v>
      </c>
      <c r="Q389" s="229"/>
      <c r="R389" s="94">
        <f aca="true" t="shared" si="117" ref="R389:R402">SUM(P389:Q389)</f>
        <v>0</v>
      </c>
      <c r="S389" s="229"/>
      <c r="T389" s="94">
        <f aca="true" t="shared" si="118" ref="T389:T402">SUM(R389:S389)</f>
        <v>0</v>
      </c>
    </row>
    <row r="390" spans="1:20" ht="21.75" customHeight="1">
      <c r="A390" s="136"/>
      <c r="B390" s="134"/>
      <c r="C390" s="329">
        <v>4010</v>
      </c>
      <c r="D390" s="192"/>
      <c r="E390" s="165" t="s">
        <v>126</v>
      </c>
      <c r="F390" s="93"/>
      <c r="G390" s="231"/>
      <c r="H390" s="93">
        <f t="shared" si="112"/>
        <v>0</v>
      </c>
      <c r="I390" s="231"/>
      <c r="J390" s="93">
        <f t="shared" si="113"/>
        <v>0</v>
      </c>
      <c r="K390" s="231"/>
      <c r="L390" s="93">
        <f t="shared" si="114"/>
        <v>0</v>
      </c>
      <c r="M390" s="231"/>
      <c r="N390" s="93">
        <f t="shared" si="115"/>
        <v>0</v>
      </c>
      <c r="O390" s="231"/>
      <c r="P390" s="93">
        <f t="shared" si="116"/>
        <v>0</v>
      </c>
      <c r="Q390" s="231"/>
      <c r="R390" s="93">
        <f t="shared" si="117"/>
        <v>0</v>
      </c>
      <c r="S390" s="231"/>
      <c r="T390" s="93">
        <f t="shared" si="118"/>
        <v>0</v>
      </c>
    </row>
    <row r="391" spans="1:20" ht="21.75" customHeight="1">
      <c r="A391" s="136"/>
      <c r="B391" s="134"/>
      <c r="C391" s="329">
        <v>4040</v>
      </c>
      <c r="D391" s="192"/>
      <c r="E391" s="165" t="s">
        <v>185</v>
      </c>
      <c r="F391" s="93"/>
      <c r="G391" s="231"/>
      <c r="H391" s="93">
        <f t="shared" si="112"/>
        <v>0</v>
      </c>
      <c r="I391" s="231"/>
      <c r="J391" s="93">
        <f t="shared" si="113"/>
        <v>0</v>
      </c>
      <c r="K391" s="231"/>
      <c r="L391" s="93">
        <f t="shared" si="114"/>
        <v>0</v>
      </c>
      <c r="M391" s="231"/>
      <c r="N391" s="93">
        <f t="shared" si="115"/>
        <v>0</v>
      </c>
      <c r="O391" s="231"/>
      <c r="P391" s="93">
        <f t="shared" si="116"/>
        <v>0</v>
      </c>
      <c r="Q391" s="231"/>
      <c r="R391" s="93">
        <f t="shared" si="117"/>
        <v>0</v>
      </c>
      <c r="S391" s="231"/>
      <c r="T391" s="93">
        <f t="shared" si="118"/>
        <v>0</v>
      </c>
    </row>
    <row r="392" spans="1:20" ht="21.75" customHeight="1">
      <c r="A392" s="136"/>
      <c r="B392" s="134"/>
      <c r="C392" s="329">
        <v>4110</v>
      </c>
      <c r="D392" s="192"/>
      <c r="E392" s="165" t="s">
        <v>127</v>
      </c>
      <c r="F392" s="93"/>
      <c r="G392" s="231"/>
      <c r="H392" s="93">
        <f t="shared" si="112"/>
        <v>0</v>
      </c>
      <c r="I392" s="231"/>
      <c r="J392" s="93">
        <f t="shared" si="113"/>
        <v>0</v>
      </c>
      <c r="K392" s="231"/>
      <c r="L392" s="93">
        <f t="shared" si="114"/>
        <v>0</v>
      </c>
      <c r="M392" s="231"/>
      <c r="N392" s="93">
        <f t="shared" si="115"/>
        <v>0</v>
      </c>
      <c r="O392" s="231"/>
      <c r="P392" s="93">
        <f t="shared" si="116"/>
        <v>0</v>
      </c>
      <c r="Q392" s="231"/>
      <c r="R392" s="93">
        <f t="shared" si="117"/>
        <v>0</v>
      </c>
      <c r="S392" s="231"/>
      <c r="T392" s="93">
        <f t="shared" si="118"/>
        <v>0</v>
      </c>
    </row>
    <row r="393" spans="1:20" ht="21.75" customHeight="1">
      <c r="A393" s="136"/>
      <c r="B393" s="134"/>
      <c r="C393" s="329">
        <v>4120</v>
      </c>
      <c r="D393" s="192"/>
      <c r="E393" s="165" t="s">
        <v>128</v>
      </c>
      <c r="F393" s="93"/>
      <c r="G393" s="231"/>
      <c r="H393" s="93">
        <f t="shared" si="112"/>
        <v>0</v>
      </c>
      <c r="I393" s="231"/>
      <c r="J393" s="93">
        <f t="shared" si="113"/>
        <v>0</v>
      </c>
      <c r="K393" s="231"/>
      <c r="L393" s="93">
        <f t="shared" si="114"/>
        <v>0</v>
      </c>
      <c r="M393" s="231"/>
      <c r="N393" s="93">
        <f t="shared" si="115"/>
        <v>0</v>
      </c>
      <c r="O393" s="231"/>
      <c r="P393" s="93">
        <f t="shared" si="116"/>
        <v>0</v>
      </c>
      <c r="Q393" s="231"/>
      <c r="R393" s="93">
        <f t="shared" si="117"/>
        <v>0</v>
      </c>
      <c r="S393" s="231"/>
      <c r="T393" s="93">
        <f t="shared" si="118"/>
        <v>0</v>
      </c>
    </row>
    <row r="394" spans="1:20" ht="21.75" customHeight="1">
      <c r="A394" s="136"/>
      <c r="B394" s="134"/>
      <c r="C394" s="330">
        <v>4210</v>
      </c>
      <c r="D394" s="296"/>
      <c r="E394" s="120" t="s">
        <v>119</v>
      </c>
      <c r="F394" s="89"/>
      <c r="G394" s="229"/>
      <c r="H394" s="90">
        <f t="shared" si="112"/>
        <v>0</v>
      </c>
      <c r="I394" s="229"/>
      <c r="J394" s="90">
        <f t="shared" si="113"/>
        <v>0</v>
      </c>
      <c r="K394" s="229"/>
      <c r="L394" s="90">
        <f t="shared" si="114"/>
        <v>0</v>
      </c>
      <c r="M394" s="229"/>
      <c r="N394" s="90">
        <f t="shared" si="115"/>
        <v>0</v>
      </c>
      <c r="O394" s="229"/>
      <c r="P394" s="90">
        <f t="shared" si="116"/>
        <v>0</v>
      </c>
      <c r="Q394" s="229"/>
      <c r="R394" s="90">
        <f t="shared" si="117"/>
        <v>0</v>
      </c>
      <c r="S394" s="229"/>
      <c r="T394" s="90">
        <f t="shared" si="118"/>
        <v>0</v>
      </c>
    </row>
    <row r="395" spans="1:20" ht="21.75" customHeight="1">
      <c r="A395" s="136"/>
      <c r="B395" s="134"/>
      <c r="C395" s="330">
        <v>4300</v>
      </c>
      <c r="D395" s="296"/>
      <c r="E395" s="120" t="s">
        <v>117</v>
      </c>
      <c r="F395" s="89"/>
      <c r="G395" s="229"/>
      <c r="H395" s="90">
        <f t="shared" si="112"/>
        <v>0</v>
      </c>
      <c r="I395" s="229"/>
      <c r="J395" s="90">
        <f t="shared" si="113"/>
        <v>0</v>
      </c>
      <c r="K395" s="229"/>
      <c r="L395" s="90">
        <f t="shared" si="114"/>
        <v>0</v>
      </c>
      <c r="M395" s="229"/>
      <c r="N395" s="90">
        <f t="shared" si="115"/>
        <v>0</v>
      </c>
      <c r="O395" s="229"/>
      <c r="P395" s="90">
        <f t="shared" si="116"/>
        <v>0</v>
      </c>
      <c r="Q395" s="229"/>
      <c r="R395" s="90">
        <f t="shared" si="117"/>
        <v>0</v>
      </c>
      <c r="S395" s="229"/>
      <c r="T395" s="90">
        <f t="shared" si="118"/>
        <v>0</v>
      </c>
    </row>
    <row r="396" spans="1:20" ht="21.75" customHeight="1">
      <c r="A396" s="136"/>
      <c r="B396" s="134"/>
      <c r="C396" s="330">
        <v>4360</v>
      </c>
      <c r="D396" s="296"/>
      <c r="E396" s="120" t="s">
        <v>133</v>
      </c>
      <c r="F396" s="89"/>
      <c r="G396" s="229"/>
      <c r="H396" s="90">
        <f t="shared" si="112"/>
        <v>0</v>
      </c>
      <c r="I396" s="229"/>
      <c r="J396" s="90">
        <f t="shared" si="113"/>
        <v>0</v>
      </c>
      <c r="K396" s="229"/>
      <c r="L396" s="90">
        <f t="shared" si="114"/>
        <v>0</v>
      </c>
      <c r="M396" s="229"/>
      <c r="N396" s="90">
        <f t="shared" si="115"/>
        <v>0</v>
      </c>
      <c r="O396" s="229"/>
      <c r="P396" s="90">
        <f t="shared" si="116"/>
        <v>0</v>
      </c>
      <c r="Q396" s="229"/>
      <c r="R396" s="90">
        <f t="shared" si="117"/>
        <v>0</v>
      </c>
      <c r="S396" s="229"/>
      <c r="T396" s="90">
        <f t="shared" si="118"/>
        <v>0</v>
      </c>
    </row>
    <row r="397" spans="1:20" ht="21.75" customHeight="1">
      <c r="A397" s="136"/>
      <c r="B397" s="134"/>
      <c r="C397" s="330">
        <v>4370</v>
      </c>
      <c r="D397" s="296"/>
      <c r="E397" s="120" t="s">
        <v>134</v>
      </c>
      <c r="F397" s="89"/>
      <c r="G397" s="229"/>
      <c r="H397" s="90">
        <f t="shared" si="112"/>
        <v>0</v>
      </c>
      <c r="I397" s="229"/>
      <c r="J397" s="90">
        <f t="shared" si="113"/>
        <v>0</v>
      </c>
      <c r="K397" s="229"/>
      <c r="L397" s="90">
        <f t="shared" si="114"/>
        <v>0</v>
      </c>
      <c r="M397" s="229"/>
      <c r="N397" s="90">
        <f t="shared" si="115"/>
        <v>0</v>
      </c>
      <c r="O397" s="229"/>
      <c r="P397" s="90">
        <f t="shared" si="116"/>
        <v>0</v>
      </c>
      <c r="Q397" s="229"/>
      <c r="R397" s="90">
        <f t="shared" si="117"/>
        <v>0</v>
      </c>
      <c r="S397" s="229"/>
      <c r="T397" s="90">
        <f t="shared" si="118"/>
        <v>0</v>
      </c>
    </row>
    <row r="398" spans="1:20" ht="21.75" customHeight="1">
      <c r="A398" s="136"/>
      <c r="B398" s="134"/>
      <c r="C398" s="330">
        <v>4410</v>
      </c>
      <c r="D398" s="296"/>
      <c r="E398" s="120" t="s">
        <v>130</v>
      </c>
      <c r="F398" s="89"/>
      <c r="G398" s="229"/>
      <c r="H398" s="90">
        <f t="shared" si="112"/>
        <v>0</v>
      </c>
      <c r="I398" s="229"/>
      <c r="J398" s="90">
        <f t="shared" si="113"/>
        <v>0</v>
      </c>
      <c r="K398" s="229"/>
      <c r="L398" s="90">
        <f t="shared" si="114"/>
        <v>0</v>
      </c>
      <c r="M398" s="229"/>
      <c r="N398" s="90">
        <f t="shared" si="115"/>
        <v>0</v>
      </c>
      <c r="O398" s="229"/>
      <c r="P398" s="90">
        <f t="shared" si="116"/>
        <v>0</v>
      </c>
      <c r="Q398" s="229"/>
      <c r="R398" s="90">
        <f t="shared" si="117"/>
        <v>0</v>
      </c>
      <c r="S398" s="229"/>
      <c r="T398" s="90">
        <f t="shared" si="118"/>
        <v>0</v>
      </c>
    </row>
    <row r="399" spans="1:20" ht="21.75" customHeight="1">
      <c r="A399" s="136"/>
      <c r="B399" s="134"/>
      <c r="C399" s="330">
        <v>4430</v>
      </c>
      <c r="D399" s="296"/>
      <c r="E399" s="120" t="s">
        <v>122</v>
      </c>
      <c r="F399" s="89"/>
      <c r="G399" s="229"/>
      <c r="H399" s="90">
        <f t="shared" si="112"/>
        <v>0</v>
      </c>
      <c r="I399" s="229"/>
      <c r="J399" s="90">
        <f t="shared" si="113"/>
        <v>0</v>
      </c>
      <c r="K399" s="229"/>
      <c r="L399" s="90">
        <f t="shared" si="114"/>
        <v>0</v>
      </c>
      <c r="M399" s="229"/>
      <c r="N399" s="90">
        <f t="shared" si="115"/>
        <v>0</v>
      </c>
      <c r="O399" s="229"/>
      <c r="P399" s="90">
        <f t="shared" si="116"/>
        <v>0</v>
      </c>
      <c r="Q399" s="229"/>
      <c r="R399" s="90">
        <f t="shared" si="117"/>
        <v>0</v>
      </c>
      <c r="S399" s="229"/>
      <c r="T399" s="90">
        <f t="shared" si="118"/>
        <v>0</v>
      </c>
    </row>
    <row r="400" spans="1:20" ht="21.75" customHeight="1">
      <c r="A400" s="136"/>
      <c r="B400" s="134"/>
      <c r="C400" s="330">
        <v>4440</v>
      </c>
      <c r="D400" s="296"/>
      <c r="E400" s="120" t="s">
        <v>173</v>
      </c>
      <c r="F400" s="89"/>
      <c r="G400" s="229"/>
      <c r="H400" s="90">
        <f t="shared" si="112"/>
        <v>0</v>
      </c>
      <c r="I400" s="229"/>
      <c r="J400" s="90">
        <f t="shared" si="113"/>
        <v>0</v>
      </c>
      <c r="K400" s="229"/>
      <c r="L400" s="90">
        <f t="shared" si="114"/>
        <v>0</v>
      </c>
      <c r="M400" s="229"/>
      <c r="N400" s="90">
        <f t="shared" si="115"/>
        <v>0</v>
      </c>
      <c r="O400" s="229"/>
      <c r="P400" s="90">
        <f t="shared" si="116"/>
        <v>0</v>
      </c>
      <c r="Q400" s="229"/>
      <c r="R400" s="90">
        <f t="shared" si="117"/>
        <v>0</v>
      </c>
      <c r="S400" s="229"/>
      <c r="T400" s="90">
        <f t="shared" si="118"/>
        <v>0</v>
      </c>
    </row>
    <row r="401" spans="1:20" ht="21.75" customHeight="1">
      <c r="A401" s="136"/>
      <c r="B401" s="134"/>
      <c r="C401" s="330">
        <v>4480</v>
      </c>
      <c r="D401" s="296"/>
      <c r="E401" s="163" t="s">
        <v>178</v>
      </c>
      <c r="F401" s="89"/>
      <c r="G401" s="229"/>
      <c r="H401" s="90">
        <f t="shared" si="112"/>
        <v>0</v>
      </c>
      <c r="I401" s="229"/>
      <c r="J401" s="90">
        <f t="shared" si="113"/>
        <v>0</v>
      </c>
      <c r="K401" s="229"/>
      <c r="L401" s="90">
        <f t="shared" si="114"/>
        <v>0</v>
      </c>
      <c r="M401" s="229"/>
      <c r="N401" s="90">
        <f t="shared" si="115"/>
        <v>0</v>
      </c>
      <c r="O401" s="229"/>
      <c r="P401" s="90">
        <f t="shared" si="116"/>
        <v>0</v>
      </c>
      <c r="Q401" s="229"/>
      <c r="R401" s="90">
        <f t="shared" si="117"/>
        <v>0</v>
      </c>
      <c r="S401" s="229"/>
      <c r="T401" s="90">
        <f t="shared" si="118"/>
        <v>0</v>
      </c>
    </row>
    <row r="402" spans="1:20" ht="21.75" customHeight="1">
      <c r="A402" s="139"/>
      <c r="B402" s="241"/>
      <c r="C402" s="330">
        <v>4520</v>
      </c>
      <c r="D402" s="296"/>
      <c r="E402" s="120" t="s">
        <v>216</v>
      </c>
      <c r="F402" s="89"/>
      <c r="G402" s="229"/>
      <c r="H402" s="90">
        <f t="shared" si="112"/>
        <v>0</v>
      </c>
      <c r="I402" s="229"/>
      <c r="J402" s="90">
        <f t="shared" si="113"/>
        <v>0</v>
      </c>
      <c r="K402" s="229"/>
      <c r="L402" s="90">
        <f t="shared" si="114"/>
        <v>0</v>
      </c>
      <c r="M402" s="229"/>
      <c r="N402" s="90">
        <f t="shared" si="115"/>
        <v>0</v>
      </c>
      <c r="O402" s="229"/>
      <c r="P402" s="90">
        <f t="shared" si="116"/>
        <v>0</v>
      </c>
      <c r="Q402" s="229"/>
      <c r="R402" s="90">
        <f t="shared" si="117"/>
        <v>0</v>
      </c>
      <c r="S402" s="229"/>
      <c r="T402" s="90">
        <f t="shared" si="118"/>
        <v>0</v>
      </c>
    </row>
    <row r="403" spans="1:20" ht="21.75" customHeight="1">
      <c r="A403" s="133">
        <v>854</v>
      </c>
      <c r="B403" s="395" t="s">
        <v>111</v>
      </c>
      <c r="C403" s="396"/>
      <c r="D403" s="396"/>
      <c r="E403" s="397"/>
      <c r="F403" s="85">
        <f>F404+F428+F449+F453+F455</f>
        <v>145575</v>
      </c>
      <c r="G403" s="229"/>
      <c r="H403" s="85">
        <f>H404+H428+H449+H453+H455</f>
        <v>145575</v>
      </c>
      <c r="I403" s="229"/>
      <c r="J403" s="85">
        <f>J404+J428+J449+J453+J455</f>
        <v>145575</v>
      </c>
      <c r="K403" s="229"/>
      <c r="L403" s="85">
        <f>L404+L428+L449+L453+L455</f>
        <v>145575</v>
      </c>
      <c r="M403" s="229"/>
      <c r="N403" s="85">
        <f>N404+N428+N449+N453+N455</f>
        <v>145575</v>
      </c>
      <c r="O403" s="229"/>
      <c r="P403" s="85">
        <f>P404+P428+P449+P453+P455</f>
        <v>145575</v>
      </c>
      <c r="Q403" s="229"/>
      <c r="R403" s="85">
        <f>R404+R428+R449+R453+R455</f>
        <v>145575</v>
      </c>
      <c r="S403" s="229"/>
      <c r="T403" s="85">
        <f>T404+T428+T449+T453+T455</f>
        <v>145575</v>
      </c>
    </row>
    <row r="404" spans="1:20" ht="21.75" customHeight="1">
      <c r="A404" s="403"/>
      <c r="B404" s="127">
        <v>85403</v>
      </c>
      <c r="C404" s="193" t="s">
        <v>112</v>
      </c>
      <c r="D404" s="194"/>
      <c r="E404" s="195"/>
      <c r="F404" s="88">
        <f>F405+F406+F407+F408+F409+F410+F411+F412+F413+F414+F415+F416+F417+F418+F419+F420+F421+F422+F423+F424+F425+F426+F427</f>
        <v>130500</v>
      </c>
      <c r="G404" s="229"/>
      <c r="H404" s="88">
        <f>H405+H406+H407+H408+H409+H410+H411+H412+H413+H414+H415+H416+H417+H418+H419+H420+H421+H422+H423+H424+H425+H426+H427</f>
        <v>130500</v>
      </c>
      <c r="I404" s="229"/>
      <c r="J404" s="88">
        <f>J405+J406+J407+J408+J409+J410+J411+J412+J413+J414+J415+J416+J417+J418+J419+J420+J421+J422+J423+J424+J425+J426+J427</f>
        <v>130500</v>
      </c>
      <c r="K404" s="229"/>
      <c r="L404" s="88">
        <f>L405+L406+L407+L408+L409+L410+L411+L412+L413+L414+L415+L416+L417+L418+L419+L420+L421+L422+L423+L424+L425+L426+L427</f>
        <v>130500</v>
      </c>
      <c r="M404" s="229"/>
      <c r="N404" s="88">
        <f>N405+N406+N407+N408+N409+N410+N411+N412+N413+N414+N415+N416+N417+N418+N419+N420+N421+N422+N423+N424+N425+N426+N427</f>
        <v>130500</v>
      </c>
      <c r="O404" s="228"/>
      <c r="P404" s="88">
        <f>P405+P406+P407+P408+P409+P410+P411+P412+P413+P414+P415+P416+P417+P418+P419+P420+P421+P422+P423+P424+P425+P426+P427</f>
        <v>130500</v>
      </c>
      <c r="Q404" s="229"/>
      <c r="R404" s="88">
        <f>R405+R406+R407+R408+R409+R410+R411+R412+R413+R414+R415+R416+R417+R418+R419+R420+R421+R422+R423+R424+R425+R426+R427</f>
        <v>130500</v>
      </c>
      <c r="S404" s="229"/>
      <c r="T404" s="88">
        <f>T405+T406+T407+T408+T409+T410+T411+T412+T413+T414+T415+T416+T417+T418+T419+T420+T421+T422+T423+T424+T425+T426+T427</f>
        <v>130500</v>
      </c>
    </row>
    <row r="405" spans="1:20" ht="21.75" customHeight="1">
      <c r="A405" s="136"/>
      <c r="B405" s="249"/>
      <c r="C405" s="251">
        <v>3020</v>
      </c>
      <c r="D405" s="252"/>
      <c r="E405" s="169" t="s">
        <v>137</v>
      </c>
      <c r="F405" s="94"/>
      <c r="G405" s="229"/>
      <c r="H405" s="94">
        <f aca="true" t="shared" si="119" ref="H405:H427">SUM(F405:G405)</f>
        <v>0</v>
      </c>
      <c r="I405" s="229"/>
      <c r="J405" s="94">
        <f aca="true" t="shared" si="120" ref="J405:J427">SUM(H405:I405)</f>
        <v>0</v>
      </c>
      <c r="K405" s="229"/>
      <c r="L405" s="94">
        <f aca="true" t="shared" si="121" ref="L405:L427">SUM(J405:K405)</f>
        <v>0</v>
      </c>
      <c r="M405" s="229"/>
      <c r="N405" s="94">
        <f aca="true" t="shared" si="122" ref="N405:N427">SUM(L405:M405)</f>
        <v>0</v>
      </c>
      <c r="O405" s="229"/>
      <c r="P405" s="94">
        <f aca="true" t="shared" si="123" ref="P405:P427">SUM(N405:O405)</f>
        <v>0</v>
      </c>
      <c r="Q405" s="229"/>
      <c r="R405" s="94">
        <f aca="true" t="shared" si="124" ref="R405:R427">SUM(P405:Q405)</f>
        <v>0</v>
      </c>
      <c r="S405" s="229"/>
      <c r="T405" s="94">
        <f aca="true" t="shared" si="125" ref="T405:T427">SUM(R405:S405)</f>
        <v>0</v>
      </c>
    </row>
    <row r="406" spans="1:20" ht="21.75" customHeight="1">
      <c r="A406" s="136"/>
      <c r="B406" s="239"/>
      <c r="C406" s="251">
        <v>3110</v>
      </c>
      <c r="D406" s="252"/>
      <c r="E406" s="169" t="s">
        <v>204</v>
      </c>
      <c r="F406" s="94"/>
      <c r="G406" s="229"/>
      <c r="H406" s="94">
        <f t="shared" si="119"/>
        <v>0</v>
      </c>
      <c r="I406" s="229"/>
      <c r="J406" s="94">
        <f t="shared" si="120"/>
        <v>0</v>
      </c>
      <c r="K406" s="229"/>
      <c r="L406" s="94">
        <f t="shared" si="121"/>
        <v>0</v>
      </c>
      <c r="M406" s="229"/>
      <c r="N406" s="94">
        <f t="shared" si="122"/>
        <v>0</v>
      </c>
      <c r="O406" s="229"/>
      <c r="P406" s="94">
        <f t="shared" si="123"/>
        <v>0</v>
      </c>
      <c r="Q406" s="229"/>
      <c r="R406" s="94">
        <f t="shared" si="124"/>
        <v>0</v>
      </c>
      <c r="S406" s="229"/>
      <c r="T406" s="94">
        <f t="shared" si="125"/>
        <v>0</v>
      </c>
    </row>
    <row r="407" spans="1:20" ht="21.75" customHeight="1">
      <c r="A407" s="136"/>
      <c r="B407" s="239"/>
      <c r="C407" s="292">
        <v>4010</v>
      </c>
      <c r="D407" s="192"/>
      <c r="E407" s="165" t="s">
        <v>126</v>
      </c>
      <c r="F407" s="93"/>
      <c r="G407" s="231"/>
      <c r="H407" s="93">
        <f t="shared" si="119"/>
        <v>0</v>
      </c>
      <c r="I407" s="231"/>
      <c r="J407" s="93">
        <f t="shared" si="120"/>
        <v>0</v>
      </c>
      <c r="K407" s="231"/>
      <c r="L407" s="93">
        <f t="shared" si="121"/>
        <v>0</v>
      </c>
      <c r="M407" s="231"/>
      <c r="N407" s="93">
        <f t="shared" si="122"/>
        <v>0</v>
      </c>
      <c r="O407" s="231"/>
      <c r="P407" s="93">
        <f t="shared" si="123"/>
        <v>0</v>
      </c>
      <c r="Q407" s="231"/>
      <c r="R407" s="93">
        <f t="shared" si="124"/>
        <v>0</v>
      </c>
      <c r="S407" s="231"/>
      <c r="T407" s="93">
        <f t="shared" si="125"/>
        <v>0</v>
      </c>
    </row>
    <row r="408" spans="1:20" ht="21.75" customHeight="1">
      <c r="A408" s="136"/>
      <c r="B408" s="239"/>
      <c r="C408" s="292">
        <v>4040</v>
      </c>
      <c r="D408" s="192"/>
      <c r="E408" s="165" t="s">
        <v>185</v>
      </c>
      <c r="F408" s="93"/>
      <c r="G408" s="231"/>
      <c r="H408" s="93">
        <f t="shared" si="119"/>
        <v>0</v>
      </c>
      <c r="I408" s="231"/>
      <c r="J408" s="93">
        <f t="shared" si="120"/>
        <v>0</v>
      </c>
      <c r="K408" s="231"/>
      <c r="L408" s="93">
        <f t="shared" si="121"/>
        <v>0</v>
      </c>
      <c r="M408" s="231"/>
      <c r="N408" s="93">
        <f t="shared" si="122"/>
        <v>0</v>
      </c>
      <c r="O408" s="231"/>
      <c r="P408" s="93">
        <f t="shared" si="123"/>
        <v>0</v>
      </c>
      <c r="Q408" s="231"/>
      <c r="R408" s="93">
        <f t="shared" si="124"/>
        <v>0</v>
      </c>
      <c r="S408" s="231"/>
      <c r="T408" s="93">
        <f t="shared" si="125"/>
        <v>0</v>
      </c>
    </row>
    <row r="409" spans="1:20" ht="21.75" customHeight="1">
      <c r="A409" s="136"/>
      <c r="B409" s="239"/>
      <c r="C409" s="292">
        <v>4110</v>
      </c>
      <c r="D409" s="192"/>
      <c r="E409" s="165" t="s">
        <v>127</v>
      </c>
      <c r="F409" s="93"/>
      <c r="G409" s="231"/>
      <c r="H409" s="93">
        <f t="shared" si="119"/>
        <v>0</v>
      </c>
      <c r="I409" s="231"/>
      <c r="J409" s="93">
        <f t="shared" si="120"/>
        <v>0</v>
      </c>
      <c r="K409" s="231"/>
      <c r="L409" s="93">
        <f t="shared" si="121"/>
        <v>0</v>
      </c>
      <c r="M409" s="231"/>
      <c r="N409" s="93">
        <f t="shared" si="122"/>
        <v>0</v>
      </c>
      <c r="O409" s="231"/>
      <c r="P409" s="93">
        <f t="shared" si="123"/>
        <v>0</v>
      </c>
      <c r="Q409" s="231"/>
      <c r="R409" s="93">
        <f t="shared" si="124"/>
        <v>0</v>
      </c>
      <c r="S409" s="231"/>
      <c r="T409" s="93">
        <f t="shared" si="125"/>
        <v>0</v>
      </c>
    </row>
    <row r="410" spans="1:20" ht="21.75" customHeight="1">
      <c r="A410" s="136"/>
      <c r="B410" s="239"/>
      <c r="C410" s="292">
        <v>4120</v>
      </c>
      <c r="D410" s="192"/>
      <c r="E410" s="165" t="s">
        <v>128</v>
      </c>
      <c r="F410" s="93"/>
      <c r="G410" s="231"/>
      <c r="H410" s="93">
        <f t="shared" si="119"/>
        <v>0</v>
      </c>
      <c r="I410" s="231"/>
      <c r="J410" s="93">
        <f t="shared" si="120"/>
        <v>0</v>
      </c>
      <c r="K410" s="231"/>
      <c r="L410" s="93">
        <f t="shared" si="121"/>
        <v>0</v>
      </c>
      <c r="M410" s="231"/>
      <c r="N410" s="93">
        <f t="shared" si="122"/>
        <v>0</v>
      </c>
      <c r="O410" s="231"/>
      <c r="P410" s="93">
        <f t="shared" si="123"/>
        <v>0</v>
      </c>
      <c r="Q410" s="231"/>
      <c r="R410" s="93">
        <f t="shared" si="124"/>
        <v>0</v>
      </c>
      <c r="S410" s="231"/>
      <c r="T410" s="93">
        <f t="shared" si="125"/>
        <v>0</v>
      </c>
    </row>
    <row r="411" spans="1:20" ht="21.75" customHeight="1">
      <c r="A411" s="136"/>
      <c r="B411" s="239"/>
      <c r="C411" s="292">
        <v>4130</v>
      </c>
      <c r="D411" s="192"/>
      <c r="E411" s="121" t="s">
        <v>209</v>
      </c>
      <c r="F411" s="93"/>
      <c r="G411" s="231"/>
      <c r="H411" s="93">
        <f t="shared" si="119"/>
        <v>0</v>
      </c>
      <c r="I411" s="231"/>
      <c r="J411" s="93">
        <f t="shared" si="120"/>
        <v>0</v>
      </c>
      <c r="K411" s="231"/>
      <c r="L411" s="93">
        <f t="shared" si="121"/>
        <v>0</v>
      </c>
      <c r="M411" s="231"/>
      <c r="N411" s="93">
        <f t="shared" si="122"/>
        <v>0</v>
      </c>
      <c r="O411" s="231"/>
      <c r="P411" s="93">
        <f t="shared" si="123"/>
        <v>0</v>
      </c>
      <c r="Q411" s="231"/>
      <c r="R411" s="93">
        <f t="shared" si="124"/>
        <v>0</v>
      </c>
      <c r="S411" s="231"/>
      <c r="T411" s="93">
        <f t="shared" si="125"/>
        <v>0</v>
      </c>
    </row>
    <row r="412" spans="1:20" ht="21.75" customHeight="1">
      <c r="A412" s="136"/>
      <c r="B412" s="239"/>
      <c r="C412" s="292">
        <v>4170</v>
      </c>
      <c r="D412" s="192"/>
      <c r="E412" s="165" t="s">
        <v>131</v>
      </c>
      <c r="F412" s="93"/>
      <c r="G412" s="231"/>
      <c r="H412" s="93">
        <f t="shared" si="119"/>
        <v>0</v>
      </c>
      <c r="I412" s="231"/>
      <c r="J412" s="93">
        <f t="shared" si="120"/>
        <v>0</v>
      </c>
      <c r="K412" s="231"/>
      <c r="L412" s="93">
        <f t="shared" si="121"/>
        <v>0</v>
      </c>
      <c r="M412" s="231"/>
      <c r="N412" s="93">
        <f t="shared" si="122"/>
        <v>0</v>
      </c>
      <c r="O412" s="231"/>
      <c r="P412" s="93">
        <f t="shared" si="123"/>
        <v>0</v>
      </c>
      <c r="Q412" s="231"/>
      <c r="R412" s="93">
        <f t="shared" si="124"/>
        <v>0</v>
      </c>
      <c r="S412" s="231"/>
      <c r="T412" s="93">
        <f t="shared" si="125"/>
        <v>0</v>
      </c>
    </row>
    <row r="413" spans="1:20" ht="21.75" customHeight="1">
      <c r="A413" s="136"/>
      <c r="B413" s="239"/>
      <c r="C413" s="293">
        <v>4210</v>
      </c>
      <c r="D413" s="296"/>
      <c r="E413" s="120" t="s">
        <v>119</v>
      </c>
      <c r="F413" s="89"/>
      <c r="G413" s="229"/>
      <c r="H413" s="90">
        <f t="shared" si="119"/>
        <v>0</v>
      </c>
      <c r="I413" s="229"/>
      <c r="J413" s="90">
        <f t="shared" si="120"/>
        <v>0</v>
      </c>
      <c r="K413" s="229"/>
      <c r="L413" s="90">
        <f t="shared" si="121"/>
        <v>0</v>
      </c>
      <c r="M413" s="229"/>
      <c r="N413" s="90">
        <f t="shared" si="122"/>
        <v>0</v>
      </c>
      <c r="O413" s="229"/>
      <c r="P413" s="90">
        <f t="shared" si="123"/>
        <v>0</v>
      </c>
      <c r="Q413" s="229"/>
      <c r="R413" s="90">
        <f t="shared" si="124"/>
        <v>0</v>
      </c>
      <c r="S413" s="229"/>
      <c r="T413" s="90">
        <f t="shared" si="125"/>
        <v>0</v>
      </c>
    </row>
    <row r="414" spans="1:20" ht="21.75" customHeight="1">
      <c r="A414" s="136"/>
      <c r="B414" s="239"/>
      <c r="C414" s="293">
        <v>4220</v>
      </c>
      <c r="D414" s="296"/>
      <c r="E414" s="120" t="s">
        <v>220</v>
      </c>
      <c r="F414" s="89"/>
      <c r="G414" s="229"/>
      <c r="H414" s="90">
        <f t="shared" si="119"/>
        <v>0</v>
      </c>
      <c r="I414" s="229"/>
      <c r="J414" s="90">
        <f t="shared" si="120"/>
        <v>0</v>
      </c>
      <c r="K414" s="229"/>
      <c r="L414" s="90">
        <f t="shared" si="121"/>
        <v>0</v>
      </c>
      <c r="M414" s="229"/>
      <c r="N414" s="90">
        <f t="shared" si="122"/>
        <v>0</v>
      </c>
      <c r="O414" s="229"/>
      <c r="P414" s="90">
        <f t="shared" si="123"/>
        <v>0</v>
      </c>
      <c r="Q414" s="229"/>
      <c r="R414" s="90">
        <f t="shared" si="124"/>
        <v>0</v>
      </c>
      <c r="S414" s="229"/>
      <c r="T414" s="90">
        <f t="shared" si="125"/>
        <v>0</v>
      </c>
    </row>
    <row r="415" spans="1:20" ht="21.75" customHeight="1">
      <c r="A415" s="136"/>
      <c r="B415" s="239"/>
      <c r="C415" s="293">
        <v>4240</v>
      </c>
      <c r="D415" s="296"/>
      <c r="E415" s="122" t="s">
        <v>143</v>
      </c>
      <c r="F415" s="89"/>
      <c r="G415" s="229"/>
      <c r="H415" s="90">
        <f t="shared" si="119"/>
        <v>0</v>
      </c>
      <c r="I415" s="229"/>
      <c r="J415" s="90">
        <f t="shared" si="120"/>
        <v>0</v>
      </c>
      <c r="K415" s="229"/>
      <c r="L415" s="90">
        <f t="shared" si="121"/>
        <v>0</v>
      </c>
      <c r="M415" s="229"/>
      <c r="N415" s="90">
        <f t="shared" si="122"/>
        <v>0</v>
      </c>
      <c r="O415" s="229"/>
      <c r="P415" s="90">
        <f t="shared" si="123"/>
        <v>0</v>
      </c>
      <c r="Q415" s="229"/>
      <c r="R415" s="90">
        <f t="shared" si="124"/>
        <v>0</v>
      </c>
      <c r="S415" s="229"/>
      <c r="T415" s="90">
        <f t="shared" si="125"/>
        <v>0</v>
      </c>
    </row>
    <row r="416" spans="1:20" ht="21.75" customHeight="1">
      <c r="A416" s="136"/>
      <c r="B416" s="239"/>
      <c r="C416" s="293">
        <v>4260</v>
      </c>
      <c r="D416" s="296"/>
      <c r="E416" s="163" t="s">
        <v>124</v>
      </c>
      <c r="F416" s="89"/>
      <c r="G416" s="229"/>
      <c r="H416" s="90">
        <f t="shared" si="119"/>
        <v>0</v>
      </c>
      <c r="I416" s="229"/>
      <c r="J416" s="90">
        <f t="shared" si="120"/>
        <v>0</v>
      </c>
      <c r="K416" s="229"/>
      <c r="L416" s="90">
        <f t="shared" si="121"/>
        <v>0</v>
      </c>
      <c r="M416" s="229"/>
      <c r="N416" s="90">
        <f t="shared" si="122"/>
        <v>0</v>
      </c>
      <c r="O416" s="229"/>
      <c r="P416" s="90">
        <f t="shared" si="123"/>
        <v>0</v>
      </c>
      <c r="Q416" s="229"/>
      <c r="R416" s="90">
        <f t="shared" si="124"/>
        <v>0</v>
      </c>
      <c r="S416" s="229"/>
      <c r="T416" s="90">
        <f t="shared" si="125"/>
        <v>0</v>
      </c>
    </row>
    <row r="417" spans="1:20" ht="21.75" customHeight="1">
      <c r="A417" s="136"/>
      <c r="B417" s="239"/>
      <c r="C417" s="293">
        <v>4270</v>
      </c>
      <c r="D417" s="296"/>
      <c r="E417" s="120" t="s">
        <v>120</v>
      </c>
      <c r="F417" s="89"/>
      <c r="G417" s="229"/>
      <c r="H417" s="90">
        <f t="shared" si="119"/>
        <v>0</v>
      </c>
      <c r="I417" s="229"/>
      <c r="J417" s="90">
        <f t="shared" si="120"/>
        <v>0</v>
      </c>
      <c r="K417" s="229"/>
      <c r="L417" s="90">
        <f t="shared" si="121"/>
        <v>0</v>
      </c>
      <c r="M417" s="229"/>
      <c r="N417" s="90">
        <f t="shared" si="122"/>
        <v>0</v>
      </c>
      <c r="O417" s="229"/>
      <c r="P417" s="90">
        <f t="shared" si="123"/>
        <v>0</v>
      </c>
      <c r="Q417" s="229"/>
      <c r="R417" s="90">
        <f t="shared" si="124"/>
        <v>0</v>
      </c>
      <c r="S417" s="229"/>
      <c r="T417" s="90">
        <f t="shared" si="125"/>
        <v>0</v>
      </c>
    </row>
    <row r="418" spans="1:20" ht="21.75" customHeight="1">
      <c r="A418" s="136"/>
      <c r="B418" s="239"/>
      <c r="C418" s="293">
        <v>4280</v>
      </c>
      <c r="D418" s="296"/>
      <c r="E418" s="120" t="s">
        <v>132</v>
      </c>
      <c r="F418" s="89"/>
      <c r="G418" s="229"/>
      <c r="H418" s="90">
        <f t="shared" si="119"/>
        <v>0</v>
      </c>
      <c r="I418" s="229"/>
      <c r="J418" s="90">
        <f t="shared" si="120"/>
        <v>0</v>
      </c>
      <c r="K418" s="229"/>
      <c r="L418" s="90">
        <f t="shared" si="121"/>
        <v>0</v>
      </c>
      <c r="M418" s="229"/>
      <c r="N418" s="90">
        <f t="shared" si="122"/>
        <v>0</v>
      </c>
      <c r="O418" s="229"/>
      <c r="P418" s="90">
        <f t="shared" si="123"/>
        <v>0</v>
      </c>
      <c r="Q418" s="229"/>
      <c r="R418" s="90">
        <f t="shared" si="124"/>
        <v>0</v>
      </c>
      <c r="S418" s="229"/>
      <c r="T418" s="90">
        <f t="shared" si="125"/>
        <v>0</v>
      </c>
    </row>
    <row r="419" spans="1:20" ht="21.75" customHeight="1">
      <c r="A419" s="136"/>
      <c r="B419" s="239"/>
      <c r="C419" s="293">
        <v>4300</v>
      </c>
      <c r="D419" s="296"/>
      <c r="E419" s="120" t="s">
        <v>117</v>
      </c>
      <c r="F419" s="89"/>
      <c r="G419" s="229"/>
      <c r="H419" s="90">
        <f t="shared" si="119"/>
        <v>0</v>
      </c>
      <c r="I419" s="229"/>
      <c r="J419" s="90">
        <f t="shared" si="120"/>
        <v>0</v>
      </c>
      <c r="K419" s="229"/>
      <c r="L419" s="90">
        <f t="shared" si="121"/>
        <v>0</v>
      </c>
      <c r="M419" s="229"/>
      <c r="N419" s="90">
        <f t="shared" si="122"/>
        <v>0</v>
      </c>
      <c r="O419" s="229"/>
      <c r="P419" s="90">
        <f t="shared" si="123"/>
        <v>0</v>
      </c>
      <c r="Q419" s="229"/>
      <c r="R419" s="90">
        <f t="shared" si="124"/>
        <v>0</v>
      </c>
      <c r="S419" s="229"/>
      <c r="T419" s="90">
        <f t="shared" si="125"/>
        <v>0</v>
      </c>
    </row>
    <row r="420" spans="1:20" ht="21.75" customHeight="1">
      <c r="A420" s="136"/>
      <c r="B420" s="239"/>
      <c r="C420" s="293">
        <v>4360</v>
      </c>
      <c r="D420" s="296"/>
      <c r="E420" s="120" t="s">
        <v>133</v>
      </c>
      <c r="F420" s="89"/>
      <c r="G420" s="229"/>
      <c r="H420" s="90">
        <f t="shared" si="119"/>
        <v>0</v>
      </c>
      <c r="I420" s="229"/>
      <c r="J420" s="90">
        <f t="shared" si="120"/>
        <v>0</v>
      </c>
      <c r="K420" s="229"/>
      <c r="L420" s="90">
        <f t="shared" si="121"/>
        <v>0</v>
      </c>
      <c r="M420" s="229"/>
      <c r="N420" s="90">
        <f t="shared" si="122"/>
        <v>0</v>
      </c>
      <c r="O420" s="229"/>
      <c r="P420" s="90">
        <f t="shared" si="123"/>
        <v>0</v>
      </c>
      <c r="Q420" s="229"/>
      <c r="R420" s="90">
        <f t="shared" si="124"/>
        <v>0</v>
      </c>
      <c r="S420" s="229"/>
      <c r="T420" s="90">
        <f t="shared" si="125"/>
        <v>0</v>
      </c>
    </row>
    <row r="421" spans="1:20" ht="21.75" customHeight="1">
      <c r="A421" s="136"/>
      <c r="B421" s="239"/>
      <c r="C421" s="293">
        <v>4370</v>
      </c>
      <c r="D421" s="296"/>
      <c r="E421" s="120" t="s">
        <v>134</v>
      </c>
      <c r="F421" s="89"/>
      <c r="G421" s="229"/>
      <c r="H421" s="90">
        <f t="shared" si="119"/>
        <v>0</v>
      </c>
      <c r="I421" s="229"/>
      <c r="J421" s="90">
        <f t="shared" si="120"/>
        <v>0</v>
      </c>
      <c r="K421" s="229"/>
      <c r="L421" s="90">
        <f t="shared" si="121"/>
        <v>0</v>
      </c>
      <c r="M421" s="229"/>
      <c r="N421" s="90">
        <f t="shared" si="122"/>
        <v>0</v>
      </c>
      <c r="O421" s="229"/>
      <c r="P421" s="90">
        <f t="shared" si="123"/>
        <v>0</v>
      </c>
      <c r="Q421" s="229"/>
      <c r="R421" s="90">
        <f t="shared" si="124"/>
        <v>0</v>
      </c>
      <c r="S421" s="229"/>
      <c r="T421" s="90">
        <f t="shared" si="125"/>
        <v>0</v>
      </c>
    </row>
    <row r="422" spans="1:20" ht="21.75" customHeight="1">
      <c r="A422" s="136"/>
      <c r="B422" s="239"/>
      <c r="C422" s="293">
        <v>4410</v>
      </c>
      <c r="D422" s="296"/>
      <c r="E422" s="122" t="s">
        <v>130</v>
      </c>
      <c r="F422" s="89"/>
      <c r="G422" s="229"/>
      <c r="H422" s="90">
        <f t="shared" si="119"/>
        <v>0</v>
      </c>
      <c r="I422" s="229"/>
      <c r="J422" s="90">
        <f t="shared" si="120"/>
        <v>0</v>
      </c>
      <c r="K422" s="229"/>
      <c r="L422" s="90">
        <f t="shared" si="121"/>
        <v>0</v>
      </c>
      <c r="M422" s="229"/>
      <c r="N422" s="90">
        <f t="shared" si="122"/>
        <v>0</v>
      </c>
      <c r="O422" s="229"/>
      <c r="P422" s="90">
        <f t="shared" si="123"/>
        <v>0</v>
      </c>
      <c r="Q422" s="229"/>
      <c r="R422" s="90">
        <f t="shared" si="124"/>
        <v>0</v>
      </c>
      <c r="S422" s="229"/>
      <c r="T422" s="90">
        <f t="shared" si="125"/>
        <v>0</v>
      </c>
    </row>
    <row r="423" spans="1:20" ht="21.75" customHeight="1">
      <c r="A423" s="136"/>
      <c r="B423" s="239"/>
      <c r="C423" s="293">
        <v>4430</v>
      </c>
      <c r="D423" s="296"/>
      <c r="E423" s="120" t="s">
        <v>122</v>
      </c>
      <c r="F423" s="89"/>
      <c r="G423" s="229"/>
      <c r="H423" s="90">
        <f t="shared" si="119"/>
        <v>0</v>
      </c>
      <c r="I423" s="229"/>
      <c r="J423" s="90">
        <f t="shared" si="120"/>
        <v>0</v>
      </c>
      <c r="K423" s="229"/>
      <c r="L423" s="90">
        <f t="shared" si="121"/>
        <v>0</v>
      </c>
      <c r="M423" s="229"/>
      <c r="N423" s="90">
        <f t="shared" si="122"/>
        <v>0</v>
      </c>
      <c r="O423" s="229"/>
      <c r="P423" s="90">
        <f t="shared" si="123"/>
        <v>0</v>
      </c>
      <c r="Q423" s="229"/>
      <c r="R423" s="90">
        <f t="shared" si="124"/>
        <v>0</v>
      </c>
      <c r="S423" s="229"/>
      <c r="T423" s="90">
        <f t="shared" si="125"/>
        <v>0</v>
      </c>
    </row>
    <row r="424" spans="1:20" ht="21.75" customHeight="1">
      <c r="A424" s="136"/>
      <c r="B424" s="239"/>
      <c r="C424" s="293">
        <v>4440</v>
      </c>
      <c r="D424" s="296"/>
      <c r="E424" s="120" t="s">
        <v>173</v>
      </c>
      <c r="F424" s="89"/>
      <c r="G424" s="229"/>
      <c r="H424" s="90">
        <f t="shared" si="119"/>
        <v>0</v>
      </c>
      <c r="I424" s="229"/>
      <c r="J424" s="90">
        <f t="shared" si="120"/>
        <v>0</v>
      </c>
      <c r="K424" s="229"/>
      <c r="L424" s="90">
        <f t="shared" si="121"/>
        <v>0</v>
      </c>
      <c r="M424" s="229"/>
      <c r="N424" s="90">
        <f t="shared" si="122"/>
        <v>0</v>
      </c>
      <c r="O424" s="229"/>
      <c r="P424" s="90">
        <f t="shared" si="123"/>
        <v>0</v>
      </c>
      <c r="Q424" s="229"/>
      <c r="R424" s="90">
        <f t="shared" si="124"/>
        <v>0</v>
      </c>
      <c r="S424" s="229"/>
      <c r="T424" s="90">
        <f t="shared" si="125"/>
        <v>0</v>
      </c>
    </row>
    <row r="425" spans="1:20" ht="21.75" customHeight="1">
      <c r="A425" s="136"/>
      <c r="B425" s="239"/>
      <c r="C425" s="293">
        <v>4740</v>
      </c>
      <c r="D425" s="296"/>
      <c r="E425" s="120" t="s">
        <v>197</v>
      </c>
      <c r="F425" s="89"/>
      <c r="G425" s="229"/>
      <c r="H425" s="90">
        <f t="shared" si="119"/>
        <v>0</v>
      </c>
      <c r="I425" s="229"/>
      <c r="J425" s="90">
        <f t="shared" si="120"/>
        <v>0</v>
      </c>
      <c r="K425" s="229"/>
      <c r="L425" s="90">
        <f t="shared" si="121"/>
        <v>0</v>
      </c>
      <c r="M425" s="229"/>
      <c r="N425" s="90">
        <f t="shared" si="122"/>
        <v>0</v>
      </c>
      <c r="O425" s="229"/>
      <c r="P425" s="90">
        <f t="shared" si="123"/>
        <v>0</v>
      </c>
      <c r="Q425" s="229"/>
      <c r="R425" s="90">
        <f t="shared" si="124"/>
        <v>0</v>
      </c>
      <c r="S425" s="229"/>
      <c r="T425" s="90">
        <f t="shared" si="125"/>
        <v>0</v>
      </c>
    </row>
    <row r="426" spans="1:20" ht="21.75" customHeight="1">
      <c r="A426" s="136"/>
      <c r="B426" s="239"/>
      <c r="C426" s="293">
        <v>4750</v>
      </c>
      <c r="D426" s="296"/>
      <c r="E426" s="120" t="s">
        <v>136</v>
      </c>
      <c r="F426" s="89"/>
      <c r="G426" s="229"/>
      <c r="H426" s="90">
        <f t="shared" si="119"/>
        <v>0</v>
      </c>
      <c r="I426" s="229"/>
      <c r="J426" s="90">
        <f t="shared" si="120"/>
        <v>0</v>
      </c>
      <c r="K426" s="229"/>
      <c r="L426" s="90">
        <f t="shared" si="121"/>
        <v>0</v>
      </c>
      <c r="M426" s="229"/>
      <c r="N426" s="90">
        <f t="shared" si="122"/>
        <v>0</v>
      </c>
      <c r="O426" s="229"/>
      <c r="P426" s="90">
        <f t="shared" si="123"/>
        <v>0</v>
      </c>
      <c r="Q426" s="229"/>
      <c r="R426" s="90">
        <f t="shared" si="124"/>
        <v>0</v>
      </c>
      <c r="S426" s="229"/>
      <c r="T426" s="90">
        <f t="shared" si="125"/>
        <v>0</v>
      </c>
    </row>
    <row r="427" spans="1:20" ht="21.75" customHeight="1">
      <c r="A427" s="136"/>
      <c r="B427" s="250"/>
      <c r="C427" s="325">
        <v>6050</v>
      </c>
      <c r="D427" s="326"/>
      <c r="E427" s="123" t="s">
        <v>118</v>
      </c>
      <c r="F427" s="91">
        <v>130500</v>
      </c>
      <c r="G427" s="231"/>
      <c r="H427" s="91">
        <f t="shared" si="119"/>
        <v>130500</v>
      </c>
      <c r="I427" s="231"/>
      <c r="J427" s="91">
        <f t="shared" si="120"/>
        <v>130500</v>
      </c>
      <c r="K427" s="231"/>
      <c r="L427" s="91">
        <f t="shared" si="121"/>
        <v>130500</v>
      </c>
      <c r="M427" s="231"/>
      <c r="N427" s="91">
        <f t="shared" si="122"/>
        <v>130500</v>
      </c>
      <c r="O427" s="231"/>
      <c r="P427" s="91">
        <f t="shared" si="123"/>
        <v>130500</v>
      </c>
      <c r="Q427" s="231"/>
      <c r="R427" s="91">
        <f t="shared" si="124"/>
        <v>130500</v>
      </c>
      <c r="S427" s="231"/>
      <c r="T427" s="91">
        <f t="shared" si="125"/>
        <v>130500</v>
      </c>
    </row>
    <row r="428" spans="1:20" ht="21.75" customHeight="1">
      <c r="A428" s="136"/>
      <c r="B428" s="127">
        <v>85406</v>
      </c>
      <c r="C428" s="422" t="s">
        <v>221</v>
      </c>
      <c r="D428" s="423"/>
      <c r="E428" s="424"/>
      <c r="F428" s="88">
        <f>F429+F430+F431+F432+F433+F434+F435+F436+F437+F438+F439+F440+F441+F442+F443+F444+F445+F446+F447+F448</f>
        <v>0</v>
      </c>
      <c r="G428" s="229"/>
      <c r="H428" s="88">
        <f>H429+H430+H431+H432+H433+H434+H435+H436+H437+H438+H439+H440+H441+H442+H443+H444+H445+H446+H447+H448</f>
        <v>0</v>
      </c>
      <c r="I428" s="229"/>
      <c r="J428" s="88">
        <f>J429+J430+J431+J432+J433+J434+J435+J436+J437+J438+J439+J440+J441+J442+J443+J444+J445+J446+J447+J448</f>
        <v>0</v>
      </c>
      <c r="K428" s="229"/>
      <c r="L428" s="88">
        <f>L429+L430+L431+L432+L433+L434+L435+L436+L437+L438+L439+L440+L441+L442+L443+L444+L445+L446+L447+L448</f>
        <v>0</v>
      </c>
      <c r="M428" s="229"/>
      <c r="N428" s="88">
        <f>N429+N430+N431+N432+N433+N434+N435+N436+N437+N438+N439+N440+N441+N442+N443+N444+N445+N446+N447+N448</f>
        <v>0</v>
      </c>
      <c r="O428" s="229"/>
      <c r="P428" s="88">
        <f>P429+P430+P431+P432+P433+P434+P435+P436+P437+P438+P439+P440+P441+P442+P443+P444+P445+P446+P447+P448</f>
        <v>0</v>
      </c>
      <c r="Q428" s="229"/>
      <c r="R428" s="88">
        <f>R429+R430+R431+R432+R433+R434+R435+R436+R437+R438+R439+R440+R441+R442+R443+R444+R445+R446+R447+R448</f>
        <v>0</v>
      </c>
      <c r="S428" s="229"/>
      <c r="T428" s="88">
        <f>T429+T430+T431+T432+T433+T434+T435+T436+T437+T438+T439+T440+T441+T442+T443+T444+T445+T446+T447+T448</f>
        <v>0</v>
      </c>
    </row>
    <row r="429" spans="1:20" ht="21.75" customHeight="1">
      <c r="A429" s="136"/>
      <c r="B429" s="249"/>
      <c r="C429" s="251">
        <v>3020</v>
      </c>
      <c r="D429" s="252"/>
      <c r="E429" s="169" t="s">
        <v>137</v>
      </c>
      <c r="F429" s="94"/>
      <c r="G429" s="229"/>
      <c r="H429" s="94">
        <f aca="true" t="shared" si="126" ref="H429:H448">SUM(F429:G429)</f>
        <v>0</v>
      </c>
      <c r="I429" s="229"/>
      <c r="J429" s="94">
        <f aca="true" t="shared" si="127" ref="J429:J448">SUM(H429:I429)</f>
        <v>0</v>
      </c>
      <c r="K429" s="229"/>
      <c r="L429" s="94">
        <f aca="true" t="shared" si="128" ref="L429:L448">SUM(J429:K429)</f>
        <v>0</v>
      </c>
      <c r="M429" s="229"/>
      <c r="N429" s="94">
        <f aca="true" t="shared" si="129" ref="N429:N448">SUM(L429:M429)</f>
        <v>0</v>
      </c>
      <c r="O429" s="229"/>
      <c r="P429" s="94">
        <f aca="true" t="shared" si="130" ref="P429:P448">SUM(N429:O429)</f>
        <v>0</v>
      </c>
      <c r="Q429" s="229"/>
      <c r="R429" s="94">
        <f aca="true" t="shared" si="131" ref="R429:R448">SUM(P429:Q429)</f>
        <v>0</v>
      </c>
      <c r="S429" s="229"/>
      <c r="T429" s="94">
        <f aca="true" t="shared" si="132" ref="T429:T448">SUM(R429:S429)</f>
        <v>0</v>
      </c>
    </row>
    <row r="430" spans="1:20" ht="21.75" customHeight="1">
      <c r="A430" s="136"/>
      <c r="B430" s="239"/>
      <c r="C430" s="292">
        <v>4010</v>
      </c>
      <c r="D430" s="192"/>
      <c r="E430" s="165" t="s">
        <v>126</v>
      </c>
      <c r="F430" s="93"/>
      <c r="G430" s="231"/>
      <c r="H430" s="93">
        <f t="shared" si="126"/>
        <v>0</v>
      </c>
      <c r="I430" s="231"/>
      <c r="J430" s="93">
        <f t="shared" si="127"/>
        <v>0</v>
      </c>
      <c r="K430" s="231"/>
      <c r="L430" s="93">
        <f t="shared" si="128"/>
        <v>0</v>
      </c>
      <c r="M430" s="231"/>
      <c r="N430" s="93">
        <f t="shared" si="129"/>
        <v>0</v>
      </c>
      <c r="O430" s="231"/>
      <c r="P430" s="93">
        <f t="shared" si="130"/>
        <v>0</v>
      </c>
      <c r="Q430" s="231"/>
      <c r="R430" s="93">
        <f t="shared" si="131"/>
        <v>0</v>
      </c>
      <c r="S430" s="231"/>
      <c r="T430" s="93">
        <f t="shared" si="132"/>
        <v>0</v>
      </c>
    </row>
    <row r="431" spans="1:20" ht="21.75" customHeight="1">
      <c r="A431" s="136"/>
      <c r="B431" s="239"/>
      <c r="C431" s="292">
        <v>4040</v>
      </c>
      <c r="D431" s="192"/>
      <c r="E431" s="165" t="s">
        <v>185</v>
      </c>
      <c r="F431" s="93"/>
      <c r="G431" s="231"/>
      <c r="H431" s="93">
        <f t="shared" si="126"/>
        <v>0</v>
      </c>
      <c r="I431" s="231"/>
      <c r="J431" s="93">
        <f t="shared" si="127"/>
        <v>0</v>
      </c>
      <c r="K431" s="231"/>
      <c r="L431" s="93">
        <f t="shared" si="128"/>
        <v>0</v>
      </c>
      <c r="M431" s="231"/>
      <c r="N431" s="93">
        <f t="shared" si="129"/>
        <v>0</v>
      </c>
      <c r="O431" s="231"/>
      <c r="P431" s="93">
        <f t="shared" si="130"/>
        <v>0</v>
      </c>
      <c r="Q431" s="231"/>
      <c r="R431" s="93">
        <f t="shared" si="131"/>
        <v>0</v>
      </c>
      <c r="S431" s="231"/>
      <c r="T431" s="93">
        <f t="shared" si="132"/>
        <v>0</v>
      </c>
    </row>
    <row r="432" spans="1:20" ht="21.75" customHeight="1">
      <c r="A432" s="136"/>
      <c r="B432" s="239"/>
      <c r="C432" s="292">
        <v>4110</v>
      </c>
      <c r="D432" s="192"/>
      <c r="E432" s="165" t="s">
        <v>127</v>
      </c>
      <c r="F432" s="93"/>
      <c r="G432" s="231"/>
      <c r="H432" s="93">
        <f t="shared" si="126"/>
        <v>0</v>
      </c>
      <c r="I432" s="231"/>
      <c r="J432" s="93">
        <f t="shared" si="127"/>
        <v>0</v>
      </c>
      <c r="K432" s="231"/>
      <c r="L432" s="93">
        <f t="shared" si="128"/>
        <v>0</v>
      </c>
      <c r="M432" s="231"/>
      <c r="N432" s="93">
        <f t="shared" si="129"/>
        <v>0</v>
      </c>
      <c r="O432" s="231"/>
      <c r="P432" s="93">
        <f t="shared" si="130"/>
        <v>0</v>
      </c>
      <c r="Q432" s="231"/>
      <c r="R432" s="93">
        <f t="shared" si="131"/>
        <v>0</v>
      </c>
      <c r="S432" s="231"/>
      <c r="T432" s="93">
        <f t="shared" si="132"/>
        <v>0</v>
      </c>
    </row>
    <row r="433" spans="1:20" ht="21.75" customHeight="1">
      <c r="A433" s="136"/>
      <c r="B433" s="239"/>
      <c r="C433" s="292">
        <v>4120</v>
      </c>
      <c r="D433" s="192"/>
      <c r="E433" s="165" t="s">
        <v>128</v>
      </c>
      <c r="F433" s="93"/>
      <c r="G433" s="231"/>
      <c r="H433" s="93">
        <f t="shared" si="126"/>
        <v>0</v>
      </c>
      <c r="I433" s="231"/>
      <c r="J433" s="93">
        <f t="shared" si="127"/>
        <v>0</v>
      </c>
      <c r="K433" s="231"/>
      <c r="L433" s="93">
        <f t="shared" si="128"/>
        <v>0</v>
      </c>
      <c r="M433" s="231"/>
      <c r="N433" s="93">
        <f t="shared" si="129"/>
        <v>0</v>
      </c>
      <c r="O433" s="231"/>
      <c r="P433" s="93">
        <f t="shared" si="130"/>
        <v>0</v>
      </c>
      <c r="Q433" s="231"/>
      <c r="R433" s="93">
        <f t="shared" si="131"/>
        <v>0</v>
      </c>
      <c r="S433" s="231"/>
      <c r="T433" s="93">
        <f t="shared" si="132"/>
        <v>0</v>
      </c>
    </row>
    <row r="434" spans="1:20" ht="21.75" customHeight="1">
      <c r="A434" s="136"/>
      <c r="B434" s="239"/>
      <c r="C434" s="292">
        <v>4170</v>
      </c>
      <c r="D434" s="192"/>
      <c r="E434" s="165" t="s">
        <v>131</v>
      </c>
      <c r="F434" s="93"/>
      <c r="G434" s="231"/>
      <c r="H434" s="93">
        <f t="shared" si="126"/>
        <v>0</v>
      </c>
      <c r="I434" s="231"/>
      <c r="J434" s="93">
        <f t="shared" si="127"/>
        <v>0</v>
      </c>
      <c r="K434" s="231"/>
      <c r="L434" s="93">
        <f t="shared" si="128"/>
        <v>0</v>
      </c>
      <c r="M434" s="231"/>
      <c r="N434" s="93">
        <f t="shared" si="129"/>
        <v>0</v>
      </c>
      <c r="O434" s="231"/>
      <c r="P434" s="93">
        <f t="shared" si="130"/>
        <v>0</v>
      </c>
      <c r="Q434" s="231"/>
      <c r="R434" s="93">
        <f t="shared" si="131"/>
        <v>0</v>
      </c>
      <c r="S434" s="231"/>
      <c r="T434" s="93">
        <f t="shared" si="132"/>
        <v>0</v>
      </c>
    </row>
    <row r="435" spans="1:20" ht="21.75" customHeight="1">
      <c r="A435" s="136"/>
      <c r="B435" s="239"/>
      <c r="C435" s="293">
        <v>4210</v>
      </c>
      <c r="D435" s="296"/>
      <c r="E435" s="120" t="s">
        <v>119</v>
      </c>
      <c r="F435" s="89"/>
      <c r="G435" s="229"/>
      <c r="H435" s="90">
        <f t="shared" si="126"/>
        <v>0</v>
      </c>
      <c r="I435" s="229"/>
      <c r="J435" s="90">
        <f t="shared" si="127"/>
        <v>0</v>
      </c>
      <c r="K435" s="229"/>
      <c r="L435" s="90">
        <f t="shared" si="128"/>
        <v>0</v>
      </c>
      <c r="M435" s="229"/>
      <c r="N435" s="90">
        <f t="shared" si="129"/>
        <v>0</v>
      </c>
      <c r="O435" s="229"/>
      <c r="P435" s="90">
        <f t="shared" si="130"/>
        <v>0</v>
      </c>
      <c r="Q435" s="229"/>
      <c r="R435" s="90">
        <f t="shared" si="131"/>
        <v>0</v>
      </c>
      <c r="S435" s="229"/>
      <c r="T435" s="90">
        <f t="shared" si="132"/>
        <v>0</v>
      </c>
    </row>
    <row r="436" spans="1:20" ht="21.75" customHeight="1">
      <c r="A436" s="136"/>
      <c r="B436" s="239"/>
      <c r="C436" s="293">
        <v>4240</v>
      </c>
      <c r="D436" s="296"/>
      <c r="E436" s="122" t="s">
        <v>143</v>
      </c>
      <c r="F436" s="89"/>
      <c r="G436" s="229"/>
      <c r="H436" s="90">
        <f t="shared" si="126"/>
        <v>0</v>
      </c>
      <c r="I436" s="229"/>
      <c r="J436" s="90">
        <f t="shared" si="127"/>
        <v>0</v>
      </c>
      <c r="K436" s="229"/>
      <c r="L436" s="90">
        <f t="shared" si="128"/>
        <v>0</v>
      </c>
      <c r="M436" s="229"/>
      <c r="N436" s="90">
        <f t="shared" si="129"/>
        <v>0</v>
      </c>
      <c r="O436" s="229"/>
      <c r="P436" s="90">
        <f t="shared" si="130"/>
        <v>0</v>
      </c>
      <c r="Q436" s="229"/>
      <c r="R436" s="90">
        <f t="shared" si="131"/>
        <v>0</v>
      </c>
      <c r="S436" s="229"/>
      <c r="T436" s="90">
        <f t="shared" si="132"/>
        <v>0</v>
      </c>
    </row>
    <row r="437" spans="1:20" ht="21.75" customHeight="1">
      <c r="A437" s="136"/>
      <c r="B437" s="239"/>
      <c r="C437" s="293">
        <v>4260</v>
      </c>
      <c r="D437" s="296"/>
      <c r="E437" s="163" t="s">
        <v>124</v>
      </c>
      <c r="F437" s="89"/>
      <c r="G437" s="229"/>
      <c r="H437" s="90">
        <f t="shared" si="126"/>
        <v>0</v>
      </c>
      <c r="I437" s="229"/>
      <c r="J437" s="90">
        <f t="shared" si="127"/>
        <v>0</v>
      </c>
      <c r="K437" s="229"/>
      <c r="L437" s="90">
        <f t="shared" si="128"/>
        <v>0</v>
      </c>
      <c r="M437" s="229"/>
      <c r="N437" s="90">
        <f t="shared" si="129"/>
        <v>0</v>
      </c>
      <c r="O437" s="229"/>
      <c r="P437" s="90">
        <f t="shared" si="130"/>
        <v>0</v>
      </c>
      <c r="Q437" s="229"/>
      <c r="R437" s="90">
        <f t="shared" si="131"/>
        <v>0</v>
      </c>
      <c r="S437" s="229"/>
      <c r="T437" s="90">
        <f t="shared" si="132"/>
        <v>0</v>
      </c>
    </row>
    <row r="438" spans="1:20" ht="21.75" customHeight="1">
      <c r="A438" s="136"/>
      <c r="B438" s="239"/>
      <c r="C438" s="293">
        <v>4270</v>
      </c>
      <c r="D438" s="296"/>
      <c r="E438" s="120" t="s">
        <v>120</v>
      </c>
      <c r="F438" s="89"/>
      <c r="G438" s="229"/>
      <c r="H438" s="90">
        <f t="shared" si="126"/>
        <v>0</v>
      </c>
      <c r="I438" s="229"/>
      <c r="J438" s="90">
        <f t="shared" si="127"/>
        <v>0</v>
      </c>
      <c r="K438" s="229"/>
      <c r="L438" s="90">
        <f t="shared" si="128"/>
        <v>0</v>
      </c>
      <c r="M438" s="229"/>
      <c r="N438" s="90">
        <f t="shared" si="129"/>
        <v>0</v>
      </c>
      <c r="O438" s="229"/>
      <c r="P438" s="90">
        <f t="shared" si="130"/>
        <v>0</v>
      </c>
      <c r="Q438" s="229"/>
      <c r="R438" s="90">
        <f t="shared" si="131"/>
        <v>0</v>
      </c>
      <c r="S438" s="229"/>
      <c r="T438" s="90">
        <f t="shared" si="132"/>
        <v>0</v>
      </c>
    </row>
    <row r="439" spans="1:20" ht="21.75" customHeight="1">
      <c r="A439" s="136"/>
      <c r="B439" s="239"/>
      <c r="C439" s="293">
        <v>4280</v>
      </c>
      <c r="D439" s="296"/>
      <c r="E439" s="120" t="s">
        <v>132</v>
      </c>
      <c r="F439" s="89"/>
      <c r="G439" s="229"/>
      <c r="H439" s="90">
        <f t="shared" si="126"/>
        <v>0</v>
      </c>
      <c r="I439" s="229"/>
      <c r="J439" s="90">
        <f t="shared" si="127"/>
        <v>0</v>
      </c>
      <c r="K439" s="229"/>
      <c r="L439" s="90">
        <f t="shared" si="128"/>
        <v>0</v>
      </c>
      <c r="M439" s="229"/>
      <c r="N439" s="90">
        <f t="shared" si="129"/>
        <v>0</v>
      </c>
      <c r="O439" s="229"/>
      <c r="P439" s="90">
        <f t="shared" si="130"/>
        <v>0</v>
      </c>
      <c r="Q439" s="229"/>
      <c r="R439" s="90">
        <f t="shared" si="131"/>
        <v>0</v>
      </c>
      <c r="S439" s="229"/>
      <c r="T439" s="90">
        <f t="shared" si="132"/>
        <v>0</v>
      </c>
    </row>
    <row r="440" spans="1:20" ht="21.75" customHeight="1">
      <c r="A440" s="136"/>
      <c r="B440" s="239"/>
      <c r="C440" s="293">
        <v>4300</v>
      </c>
      <c r="D440" s="296"/>
      <c r="E440" s="120" t="s">
        <v>117</v>
      </c>
      <c r="F440" s="89"/>
      <c r="G440" s="229"/>
      <c r="H440" s="90">
        <f t="shared" si="126"/>
        <v>0</v>
      </c>
      <c r="I440" s="229"/>
      <c r="J440" s="90">
        <f t="shared" si="127"/>
        <v>0</v>
      </c>
      <c r="K440" s="229"/>
      <c r="L440" s="90">
        <f t="shared" si="128"/>
        <v>0</v>
      </c>
      <c r="M440" s="229"/>
      <c r="N440" s="90">
        <f t="shared" si="129"/>
        <v>0</v>
      </c>
      <c r="O440" s="229"/>
      <c r="P440" s="90">
        <f t="shared" si="130"/>
        <v>0</v>
      </c>
      <c r="Q440" s="229"/>
      <c r="R440" s="90">
        <f t="shared" si="131"/>
        <v>0</v>
      </c>
      <c r="S440" s="229"/>
      <c r="T440" s="90">
        <f t="shared" si="132"/>
        <v>0</v>
      </c>
    </row>
    <row r="441" spans="1:20" ht="21.75" customHeight="1">
      <c r="A441" s="136"/>
      <c r="B441" s="239"/>
      <c r="C441" s="293">
        <v>4350</v>
      </c>
      <c r="D441" s="296"/>
      <c r="E441" s="120" t="s">
        <v>177</v>
      </c>
      <c r="F441" s="89"/>
      <c r="G441" s="229"/>
      <c r="H441" s="90">
        <f t="shared" si="126"/>
        <v>0</v>
      </c>
      <c r="I441" s="229"/>
      <c r="J441" s="90">
        <f t="shared" si="127"/>
        <v>0</v>
      </c>
      <c r="K441" s="229"/>
      <c r="L441" s="90">
        <f t="shared" si="128"/>
        <v>0</v>
      </c>
      <c r="M441" s="229"/>
      <c r="N441" s="90">
        <f t="shared" si="129"/>
        <v>0</v>
      </c>
      <c r="O441" s="229"/>
      <c r="P441" s="90">
        <f t="shared" si="130"/>
        <v>0</v>
      </c>
      <c r="Q441" s="229"/>
      <c r="R441" s="90">
        <f t="shared" si="131"/>
        <v>0</v>
      </c>
      <c r="S441" s="229"/>
      <c r="T441" s="90">
        <f t="shared" si="132"/>
        <v>0</v>
      </c>
    </row>
    <row r="442" spans="1:20" ht="21.75" customHeight="1">
      <c r="A442" s="136"/>
      <c r="B442" s="239"/>
      <c r="C442" s="293">
        <v>4370</v>
      </c>
      <c r="D442" s="296"/>
      <c r="E442" s="120" t="s">
        <v>134</v>
      </c>
      <c r="F442" s="89"/>
      <c r="G442" s="229"/>
      <c r="H442" s="90">
        <f t="shared" si="126"/>
        <v>0</v>
      </c>
      <c r="I442" s="229"/>
      <c r="J442" s="90">
        <f t="shared" si="127"/>
        <v>0</v>
      </c>
      <c r="K442" s="229"/>
      <c r="L442" s="90">
        <f t="shared" si="128"/>
        <v>0</v>
      </c>
      <c r="M442" s="229"/>
      <c r="N442" s="90">
        <f t="shared" si="129"/>
        <v>0</v>
      </c>
      <c r="O442" s="229"/>
      <c r="P442" s="90">
        <f t="shared" si="130"/>
        <v>0</v>
      </c>
      <c r="Q442" s="229"/>
      <c r="R442" s="90">
        <f t="shared" si="131"/>
        <v>0</v>
      </c>
      <c r="S442" s="229"/>
      <c r="T442" s="90">
        <f t="shared" si="132"/>
        <v>0</v>
      </c>
    </row>
    <row r="443" spans="1:20" ht="21.75" customHeight="1">
      <c r="A443" s="136"/>
      <c r="B443" s="239"/>
      <c r="C443" s="293">
        <v>4400</v>
      </c>
      <c r="D443" s="296"/>
      <c r="E443" s="120" t="s">
        <v>173</v>
      </c>
      <c r="F443" s="89"/>
      <c r="G443" s="229"/>
      <c r="H443" s="90">
        <f t="shared" si="126"/>
        <v>0</v>
      </c>
      <c r="I443" s="229"/>
      <c r="J443" s="90">
        <f t="shared" si="127"/>
        <v>0</v>
      </c>
      <c r="K443" s="229"/>
      <c r="L443" s="90">
        <f t="shared" si="128"/>
        <v>0</v>
      </c>
      <c r="M443" s="229"/>
      <c r="N443" s="90">
        <f t="shared" si="129"/>
        <v>0</v>
      </c>
      <c r="O443" s="229"/>
      <c r="P443" s="90">
        <f t="shared" si="130"/>
        <v>0</v>
      </c>
      <c r="Q443" s="229"/>
      <c r="R443" s="90">
        <f t="shared" si="131"/>
        <v>0</v>
      </c>
      <c r="S443" s="229"/>
      <c r="T443" s="90">
        <f t="shared" si="132"/>
        <v>0</v>
      </c>
    </row>
    <row r="444" spans="1:20" ht="21.75" customHeight="1">
      <c r="A444" s="136"/>
      <c r="B444" s="239"/>
      <c r="C444" s="293">
        <v>4410</v>
      </c>
      <c r="D444" s="296"/>
      <c r="E444" s="122" t="s">
        <v>130</v>
      </c>
      <c r="F444" s="89"/>
      <c r="G444" s="229"/>
      <c r="H444" s="90">
        <f t="shared" si="126"/>
        <v>0</v>
      </c>
      <c r="I444" s="229"/>
      <c r="J444" s="90">
        <f t="shared" si="127"/>
        <v>0</v>
      </c>
      <c r="K444" s="229"/>
      <c r="L444" s="90">
        <f t="shared" si="128"/>
        <v>0</v>
      </c>
      <c r="M444" s="229"/>
      <c r="N444" s="90">
        <f t="shared" si="129"/>
        <v>0</v>
      </c>
      <c r="O444" s="229"/>
      <c r="P444" s="90">
        <f t="shared" si="130"/>
        <v>0</v>
      </c>
      <c r="Q444" s="229"/>
      <c r="R444" s="90">
        <f t="shared" si="131"/>
        <v>0</v>
      </c>
      <c r="S444" s="229"/>
      <c r="T444" s="90">
        <f t="shared" si="132"/>
        <v>0</v>
      </c>
    </row>
    <row r="445" spans="1:20" ht="21.75" customHeight="1">
      <c r="A445" s="136"/>
      <c r="B445" s="239"/>
      <c r="C445" s="293">
        <v>4430</v>
      </c>
      <c r="D445" s="296"/>
      <c r="E445" s="120" t="s">
        <v>122</v>
      </c>
      <c r="F445" s="89"/>
      <c r="G445" s="229"/>
      <c r="H445" s="90">
        <f t="shared" si="126"/>
        <v>0</v>
      </c>
      <c r="I445" s="229"/>
      <c r="J445" s="90">
        <f t="shared" si="127"/>
        <v>0</v>
      </c>
      <c r="K445" s="229"/>
      <c r="L445" s="90">
        <f t="shared" si="128"/>
        <v>0</v>
      </c>
      <c r="M445" s="229"/>
      <c r="N445" s="90">
        <f t="shared" si="129"/>
        <v>0</v>
      </c>
      <c r="O445" s="229"/>
      <c r="P445" s="90">
        <f t="shared" si="130"/>
        <v>0</v>
      </c>
      <c r="Q445" s="229"/>
      <c r="R445" s="90">
        <f t="shared" si="131"/>
        <v>0</v>
      </c>
      <c r="S445" s="229"/>
      <c r="T445" s="90">
        <f t="shared" si="132"/>
        <v>0</v>
      </c>
    </row>
    <row r="446" spans="1:20" ht="21.75" customHeight="1">
      <c r="A446" s="136"/>
      <c r="B446" s="239"/>
      <c r="C446" s="293">
        <v>4440</v>
      </c>
      <c r="D446" s="296"/>
      <c r="E446" s="120" t="s">
        <v>173</v>
      </c>
      <c r="F446" s="89"/>
      <c r="G446" s="229"/>
      <c r="H446" s="90">
        <f t="shared" si="126"/>
        <v>0</v>
      </c>
      <c r="I446" s="229"/>
      <c r="J446" s="90">
        <f t="shared" si="127"/>
        <v>0</v>
      </c>
      <c r="K446" s="229"/>
      <c r="L446" s="90">
        <f t="shared" si="128"/>
        <v>0</v>
      </c>
      <c r="M446" s="229"/>
      <c r="N446" s="90">
        <f t="shared" si="129"/>
        <v>0</v>
      </c>
      <c r="O446" s="229"/>
      <c r="P446" s="90">
        <f t="shared" si="130"/>
        <v>0</v>
      </c>
      <c r="Q446" s="229"/>
      <c r="R446" s="90">
        <f t="shared" si="131"/>
        <v>0</v>
      </c>
      <c r="S446" s="229"/>
      <c r="T446" s="90">
        <f t="shared" si="132"/>
        <v>0</v>
      </c>
    </row>
    <row r="447" spans="1:20" ht="21.75" customHeight="1">
      <c r="A447" s="136"/>
      <c r="B447" s="239"/>
      <c r="C447" s="293">
        <v>4740</v>
      </c>
      <c r="D447" s="296"/>
      <c r="E447" s="120" t="s">
        <v>197</v>
      </c>
      <c r="F447" s="89"/>
      <c r="G447" s="229"/>
      <c r="H447" s="90">
        <f t="shared" si="126"/>
        <v>0</v>
      </c>
      <c r="I447" s="229"/>
      <c r="J447" s="90">
        <f t="shared" si="127"/>
        <v>0</v>
      </c>
      <c r="K447" s="229"/>
      <c r="L447" s="90">
        <f t="shared" si="128"/>
        <v>0</v>
      </c>
      <c r="M447" s="229"/>
      <c r="N447" s="90">
        <f t="shared" si="129"/>
        <v>0</v>
      </c>
      <c r="O447" s="229"/>
      <c r="P447" s="90">
        <f t="shared" si="130"/>
        <v>0</v>
      </c>
      <c r="Q447" s="229"/>
      <c r="R447" s="90">
        <f t="shared" si="131"/>
        <v>0</v>
      </c>
      <c r="S447" s="229"/>
      <c r="T447" s="90">
        <f t="shared" si="132"/>
        <v>0</v>
      </c>
    </row>
    <row r="448" spans="1:20" ht="21.75" customHeight="1">
      <c r="A448" s="136"/>
      <c r="B448" s="250"/>
      <c r="C448" s="293">
        <v>4750</v>
      </c>
      <c r="D448" s="296"/>
      <c r="E448" s="120" t="s">
        <v>136</v>
      </c>
      <c r="F448" s="89"/>
      <c r="G448" s="229"/>
      <c r="H448" s="90">
        <f t="shared" si="126"/>
        <v>0</v>
      </c>
      <c r="I448" s="229"/>
      <c r="J448" s="90">
        <f t="shared" si="127"/>
        <v>0</v>
      </c>
      <c r="K448" s="229"/>
      <c r="L448" s="90">
        <f t="shared" si="128"/>
        <v>0</v>
      </c>
      <c r="M448" s="229"/>
      <c r="N448" s="90">
        <f t="shared" si="129"/>
        <v>0</v>
      </c>
      <c r="O448" s="229"/>
      <c r="P448" s="90">
        <f t="shared" si="130"/>
        <v>0</v>
      </c>
      <c r="Q448" s="229"/>
      <c r="R448" s="90">
        <f t="shared" si="131"/>
        <v>0</v>
      </c>
      <c r="S448" s="229"/>
      <c r="T448" s="90">
        <f t="shared" si="132"/>
        <v>0</v>
      </c>
    </row>
    <row r="449" spans="1:20" ht="21.75" customHeight="1">
      <c r="A449" s="136"/>
      <c r="B449" s="127">
        <v>85415</v>
      </c>
      <c r="C449" s="193" t="s">
        <v>113</v>
      </c>
      <c r="D449" s="194"/>
      <c r="E449" s="195"/>
      <c r="F449" s="88">
        <f>F450+F451+F452</f>
        <v>11075</v>
      </c>
      <c r="G449" s="229"/>
      <c r="H449" s="88">
        <f>H450+H451+H452</f>
        <v>11075</v>
      </c>
      <c r="I449" s="229"/>
      <c r="J449" s="88">
        <f>J450+J451+J452</f>
        <v>11075</v>
      </c>
      <c r="K449" s="229"/>
      <c r="L449" s="88">
        <f>L450+L451+L452</f>
        <v>11075</v>
      </c>
      <c r="M449" s="229"/>
      <c r="N449" s="88">
        <f>N450+N451+N452</f>
        <v>11075</v>
      </c>
      <c r="O449" s="229"/>
      <c r="P449" s="88">
        <f>P450+P451+P452</f>
        <v>11075</v>
      </c>
      <c r="Q449" s="229"/>
      <c r="R449" s="88">
        <f>R450+R451+R452</f>
        <v>11075</v>
      </c>
      <c r="S449" s="229"/>
      <c r="T449" s="88">
        <f>T450+T451+T452</f>
        <v>11075</v>
      </c>
    </row>
    <row r="450" spans="1:20" ht="21.75" customHeight="1">
      <c r="A450" s="136"/>
      <c r="B450" s="249"/>
      <c r="C450" s="251">
        <v>3240</v>
      </c>
      <c r="D450" s="252"/>
      <c r="E450" s="169" t="s">
        <v>222</v>
      </c>
      <c r="F450" s="94">
        <v>11075</v>
      </c>
      <c r="G450" s="229"/>
      <c r="H450" s="94">
        <f>SUM(F450:G450)</f>
        <v>11075</v>
      </c>
      <c r="I450" s="229"/>
      <c r="J450" s="94">
        <f>SUM(H450:I450)</f>
        <v>11075</v>
      </c>
      <c r="K450" s="229"/>
      <c r="L450" s="94">
        <f>SUM(J450:K450)</f>
        <v>11075</v>
      </c>
      <c r="M450" s="229"/>
      <c r="N450" s="94">
        <f>SUM(L450:M450)</f>
        <v>11075</v>
      </c>
      <c r="O450" s="229"/>
      <c r="P450" s="94">
        <f>SUM(N450:O450)</f>
        <v>11075</v>
      </c>
      <c r="Q450" s="229"/>
      <c r="R450" s="94">
        <f>SUM(P450:Q450)</f>
        <v>11075</v>
      </c>
      <c r="S450" s="229"/>
      <c r="T450" s="94">
        <f>SUM(R450:S450)</f>
        <v>11075</v>
      </c>
    </row>
    <row r="451" spans="1:20" ht="21.75" customHeight="1">
      <c r="A451" s="136"/>
      <c r="B451" s="239"/>
      <c r="C451" s="251">
        <v>3248</v>
      </c>
      <c r="D451" s="252"/>
      <c r="E451" s="169" t="s">
        <v>222</v>
      </c>
      <c r="F451" s="94"/>
      <c r="G451" s="229"/>
      <c r="H451" s="94">
        <f>SUM(F451:G451)</f>
        <v>0</v>
      </c>
      <c r="I451" s="229"/>
      <c r="J451" s="94">
        <f>SUM(H451:I451)</f>
        <v>0</v>
      </c>
      <c r="K451" s="229"/>
      <c r="L451" s="94">
        <f>SUM(J451:K451)</f>
        <v>0</v>
      </c>
      <c r="M451" s="229"/>
      <c r="N451" s="94">
        <f>SUM(L451:M451)</f>
        <v>0</v>
      </c>
      <c r="O451" s="229"/>
      <c r="P451" s="94">
        <f>SUM(N451:O451)</f>
        <v>0</v>
      </c>
      <c r="Q451" s="229"/>
      <c r="R451" s="94">
        <f>SUM(P451:Q451)</f>
        <v>0</v>
      </c>
      <c r="S451" s="229"/>
      <c r="T451" s="94">
        <f>SUM(R451:S451)</f>
        <v>0</v>
      </c>
    </row>
    <row r="452" spans="1:20" ht="21.75" customHeight="1">
      <c r="A452" s="136"/>
      <c r="B452" s="250"/>
      <c r="C452" s="251">
        <v>3249</v>
      </c>
      <c r="D452" s="252"/>
      <c r="E452" s="169" t="s">
        <v>222</v>
      </c>
      <c r="F452" s="94"/>
      <c r="G452" s="229"/>
      <c r="H452" s="94">
        <f>SUM(F452:G452)</f>
        <v>0</v>
      </c>
      <c r="I452" s="229"/>
      <c r="J452" s="94">
        <f>SUM(H452:I452)</f>
        <v>0</v>
      </c>
      <c r="K452" s="229"/>
      <c r="L452" s="94">
        <f>SUM(J452:K452)</f>
        <v>0</v>
      </c>
      <c r="M452" s="229"/>
      <c r="N452" s="94">
        <f>SUM(L452:M452)</f>
        <v>0</v>
      </c>
      <c r="O452" s="229"/>
      <c r="P452" s="94">
        <f>SUM(N452:O452)</f>
        <v>0</v>
      </c>
      <c r="Q452" s="229"/>
      <c r="R452" s="94">
        <f>SUM(P452:Q452)</f>
        <v>0</v>
      </c>
      <c r="S452" s="229"/>
      <c r="T452" s="94">
        <f>SUM(R452:S452)</f>
        <v>0</v>
      </c>
    </row>
    <row r="453" spans="1:20" ht="21.75" customHeight="1">
      <c r="A453" s="136"/>
      <c r="B453" s="127">
        <v>85417</v>
      </c>
      <c r="C453" s="193" t="s">
        <v>223</v>
      </c>
      <c r="D453" s="194"/>
      <c r="E453" s="195"/>
      <c r="F453" s="88">
        <f>F454</f>
        <v>4000</v>
      </c>
      <c r="G453" s="229"/>
      <c r="H453" s="88">
        <f>H454</f>
        <v>4000</v>
      </c>
      <c r="I453" s="229"/>
      <c r="J453" s="88">
        <f>J454</f>
        <v>4000</v>
      </c>
      <c r="K453" s="229"/>
      <c r="L453" s="88">
        <f>L454</f>
        <v>4000</v>
      </c>
      <c r="M453" s="229"/>
      <c r="N453" s="88">
        <f>N454</f>
        <v>4000</v>
      </c>
      <c r="O453" s="229"/>
      <c r="P453" s="88">
        <f>P454</f>
        <v>4000</v>
      </c>
      <c r="Q453" s="229"/>
      <c r="R453" s="88">
        <f>R454</f>
        <v>4000</v>
      </c>
      <c r="S453" s="229"/>
      <c r="T453" s="88">
        <f>T454</f>
        <v>4000</v>
      </c>
    </row>
    <row r="454" spans="1:20" ht="21.75" customHeight="1">
      <c r="A454" s="136"/>
      <c r="B454" s="146"/>
      <c r="C454" s="302">
        <v>2580</v>
      </c>
      <c r="D454" s="303"/>
      <c r="E454" s="181" t="s">
        <v>211</v>
      </c>
      <c r="F454" s="182">
        <v>4000</v>
      </c>
      <c r="G454" s="229"/>
      <c r="H454" s="182">
        <f>SUM(F454:G454)</f>
        <v>4000</v>
      </c>
      <c r="I454" s="229"/>
      <c r="J454" s="182">
        <f>SUM(H454:I454)</f>
        <v>4000</v>
      </c>
      <c r="K454" s="229"/>
      <c r="L454" s="182">
        <f>SUM(J454:K454)</f>
        <v>4000</v>
      </c>
      <c r="M454" s="229"/>
      <c r="N454" s="182">
        <f>SUM(L454:M454)</f>
        <v>4000</v>
      </c>
      <c r="O454" s="229"/>
      <c r="P454" s="182">
        <f>SUM(N454:O454)</f>
        <v>4000</v>
      </c>
      <c r="Q454" s="229"/>
      <c r="R454" s="182">
        <f>SUM(P454:Q454)</f>
        <v>4000</v>
      </c>
      <c r="S454" s="229"/>
      <c r="T454" s="182">
        <f>SUM(R454:S454)</f>
        <v>4000</v>
      </c>
    </row>
    <row r="455" spans="1:20" ht="21.75" customHeight="1">
      <c r="A455" s="136"/>
      <c r="B455" s="127">
        <v>85495</v>
      </c>
      <c r="C455" s="193" t="s">
        <v>121</v>
      </c>
      <c r="D455" s="194"/>
      <c r="E455" s="195"/>
      <c r="F455" s="88">
        <f>F456</f>
        <v>0</v>
      </c>
      <c r="G455" s="229"/>
      <c r="H455" s="88">
        <f>H456</f>
        <v>0</v>
      </c>
      <c r="I455" s="229"/>
      <c r="J455" s="88">
        <f>J456</f>
        <v>0</v>
      </c>
      <c r="K455" s="229"/>
      <c r="L455" s="88">
        <f>L456</f>
        <v>0</v>
      </c>
      <c r="M455" s="229"/>
      <c r="N455" s="88">
        <f>N456</f>
        <v>0</v>
      </c>
      <c r="O455" s="229"/>
      <c r="P455" s="88">
        <f>P456</f>
        <v>0</v>
      </c>
      <c r="Q455" s="229"/>
      <c r="R455" s="88">
        <f>R456</f>
        <v>0</v>
      </c>
      <c r="S455" s="229"/>
      <c r="T455" s="88">
        <f>T456</f>
        <v>0</v>
      </c>
    </row>
    <row r="456" spans="1:20" ht="21.75" customHeight="1">
      <c r="A456" s="139"/>
      <c r="B456" s="145"/>
      <c r="C456" s="253">
        <v>4440</v>
      </c>
      <c r="D456" s="254"/>
      <c r="E456" s="122" t="s">
        <v>173</v>
      </c>
      <c r="F456" s="89"/>
      <c r="G456" s="229"/>
      <c r="H456" s="90">
        <f>SUM(F456:G456)</f>
        <v>0</v>
      </c>
      <c r="I456" s="229"/>
      <c r="J456" s="90">
        <f>SUM(H456:I456)</f>
        <v>0</v>
      </c>
      <c r="K456" s="229"/>
      <c r="L456" s="90">
        <f>SUM(J456:K456)</f>
        <v>0</v>
      </c>
      <c r="M456" s="229"/>
      <c r="N456" s="90">
        <f>SUM(L456:M456)</f>
        <v>0</v>
      </c>
      <c r="O456" s="229"/>
      <c r="P456" s="90">
        <f>SUM(N456:O456)</f>
        <v>0</v>
      </c>
      <c r="Q456" s="229"/>
      <c r="R456" s="90">
        <f>SUM(P456:Q456)</f>
        <v>0</v>
      </c>
      <c r="S456" s="229"/>
      <c r="T456" s="90">
        <f>SUM(R456:S456)</f>
        <v>0</v>
      </c>
    </row>
    <row r="457" spans="1:20" ht="21.75" customHeight="1">
      <c r="A457" s="133">
        <v>900</v>
      </c>
      <c r="B457" s="429" t="s">
        <v>148</v>
      </c>
      <c r="C457" s="429"/>
      <c r="D457" s="429"/>
      <c r="E457" s="429"/>
      <c r="F457" s="85">
        <f>F458</f>
        <v>17400</v>
      </c>
      <c r="G457" s="229"/>
      <c r="H457" s="85">
        <f>H458</f>
        <v>17400</v>
      </c>
      <c r="I457" s="229"/>
      <c r="J457" s="85">
        <f>J458</f>
        <v>17400</v>
      </c>
      <c r="K457" s="229"/>
      <c r="L457" s="85">
        <f>L458</f>
        <v>17400</v>
      </c>
      <c r="M457" s="229"/>
      <c r="N457" s="85">
        <f>N458</f>
        <v>17400</v>
      </c>
      <c r="O457" s="229"/>
      <c r="P457" s="85">
        <f>P458</f>
        <v>17400</v>
      </c>
      <c r="Q457" s="229"/>
      <c r="R457" s="85">
        <f>R458</f>
        <v>17400</v>
      </c>
      <c r="S457" s="229"/>
      <c r="T457" s="85">
        <f>T458</f>
        <v>17400</v>
      </c>
    </row>
    <row r="458" spans="1:20" ht="21.75" customHeight="1">
      <c r="A458" s="403"/>
      <c r="B458" s="177">
        <v>90095</v>
      </c>
      <c r="C458" s="440" t="s">
        <v>121</v>
      </c>
      <c r="D458" s="441"/>
      <c r="E458" s="191"/>
      <c r="F458" s="88">
        <f>F459</f>
        <v>17400</v>
      </c>
      <c r="G458" s="229"/>
      <c r="H458" s="88">
        <f>H459</f>
        <v>17400</v>
      </c>
      <c r="I458" s="229"/>
      <c r="J458" s="88">
        <f>J459</f>
        <v>17400</v>
      </c>
      <c r="K458" s="229"/>
      <c r="L458" s="88">
        <f>L459</f>
        <v>17400</v>
      </c>
      <c r="M458" s="229"/>
      <c r="N458" s="88">
        <f>N459</f>
        <v>17400</v>
      </c>
      <c r="O458" s="229"/>
      <c r="P458" s="88">
        <f>P459</f>
        <v>17400</v>
      </c>
      <c r="Q458" s="229"/>
      <c r="R458" s="88">
        <f>R459</f>
        <v>17400</v>
      </c>
      <c r="S458" s="229"/>
      <c r="T458" s="88">
        <f>T459</f>
        <v>17400</v>
      </c>
    </row>
    <row r="459" spans="1:20" ht="21.75" customHeight="1">
      <c r="A459" s="139"/>
      <c r="B459" s="176"/>
      <c r="C459" s="240">
        <v>4300</v>
      </c>
      <c r="D459" s="240"/>
      <c r="E459" s="166" t="s">
        <v>117</v>
      </c>
      <c r="F459" s="89">
        <v>17400</v>
      </c>
      <c r="G459" s="229"/>
      <c r="H459" s="90">
        <f>SUM(F459:G459)</f>
        <v>17400</v>
      </c>
      <c r="I459" s="229"/>
      <c r="J459" s="90">
        <f>SUM(H459:I459)</f>
        <v>17400</v>
      </c>
      <c r="K459" s="229"/>
      <c r="L459" s="90">
        <f>SUM(J459:K459)</f>
        <v>17400</v>
      </c>
      <c r="M459" s="229"/>
      <c r="N459" s="90">
        <f>SUM(L459:M459)</f>
        <v>17400</v>
      </c>
      <c r="O459" s="229"/>
      <c r="P459" s="90">
        <f>SUM(N459:O459)</f>
        <v>17400</v>
      </c>
      <c r="Q459" s="229"/>
      <c r="R459" s="90">
        <f>SUM(P459:Q459)</f>
        <v>17400</v>
      </c>
      <c r="S459" s="229"/>
      <c r="T459" s="90">
        <f>SUM(R459:S459)</f>
        <v>17400</v>
      </c>
    </row>
    <row r="460" spans="1:20" ht="21.75" customHeight="1">
      <c r="A460" s="133">
        <v>921</v>
      </c>
      <c r="B460" s="395" t="s">
        <v>149</v>
      </c>
      <c r="C460" s="396"/>
      <c r="D460" s="396"/>
      <c r="E460" s="397"/>
      <c r="F460" s="85">
        <f>F461+F463+F465</f>
        <v>420700</v>
      </c>
      <c r="G460" s="229"/>
      <c r="H460" s="85">
        <f>H461+H463+H465</f>
        <v>420700</v>
      </c>
      <c r="I460" s="229"/>
      <c r="J460" s="85">
        <f>J461+J463+J465</f>
        <v>420700</v>
      </c>
      <c r="K460" s="229"/>
      <c r="L460" s="85">
        <f>L461+L463+L465</f>
        <v>420700</v>
      </c>
      <c r="M460" s="229"/>
      <c r="N460" s="85">
        <f>N461+N463+N465</f>
        <v>420700</v>
      </c>
      <c r="O460" s="229"/>
      <c r="P460" s="85">
        <f>P461+P463+P465</f>
        <v>420700</v>
      </c>
      <c r="Q460" s="229"/>
      <c r="R460" s="85">
        <f>R461+R463+R465</f>
        <v>420700</v>
      </c>
      <c r="S460" s="229"/>
      <c r="T460" s="85">
        <f>T461+T463+T465</f>
        <v>420700</v>
      </c>
    </row>
    <row r="461" spans="1:20" ht="21.75" customHeight="1">
      <c r="A461" s="403"/>
      <c r="B461" s="127">
        <v>92116</v>
      </c>
      <c r="C461" s="193" t="s">
        <v>150</v>
      </c>
      <c r="D461" s="194"/>
      <c r="E461" s="195"/>
      <c r="F461" s="88">
        <f>F462</f>
        <v>5000</v>
      </c>
      <c r="G461" s="229"/>
      <c r="H461" s="88">
        <f>H462</f>
        <v>5000</v>
      </c>
      <c r="I461" s="229"/>
      <c r="J461" s="88">
        <f>J462</f>
        <v>5000</v>
      </c>
      <c r="K461" s="229"/>
      <c r="L461" s="88">
        <f>L462</f>
        <v>5000</v>
      </c>
      <c r="M461" s="229"/>
      <c r="N461" s="88">
        <f>N462</f>
        <v>5000</v>
      </c>
      <c r="O461" s="229"/>
      <c r="P461" s="88">
        <f>P462</f>
        <v>5000</v>
      </c>
      <c r="Q461" s="229"/>
      <c r="R461" s="88">
        <f>R462</f>
        <v>5000</v>
      </c>
      <c r="S461" s="229"/>
      <c r="T461" s="88">
        <f>T462</f>
        <v>5000</v>
      </c>
    </row>
    <row r="462" spans="1:20" ht="21.75" customHeight="1">
      <c r="A462" s="136"/>
      <c r="B462" s="146"/>
      <c r="C462" s="302">
        <v>2310</v>
      </c>
      <c r="D462" s="303"/>
      <c r="E462" s="181" t="s">
        <v>224</v>
      </c>
      <c r="F462" s="182">
        <v>5000</v>
      </c>
      <c r="G462" s="229"/>
      <c r="H462" s="182">
        <f>SUM(F462:G462)</f>
        <v>5000</v>
      </c>
      <c r="I462" s="229"/>
      <c r="J462" s="182">
        <f>SUM(H462:I462)</f>
        <v>5000</v>
      </c>
      <c r="K462" s="229"/>
      <c r="L462" s="182">
        <f>SUM(J462:K462)</f>
        <v>5000</v>
      </c>
      <c r="M462" s="229"/>
      <c r="N462" s="182">
        <f>SUM(L462:M462)</f>
        <v>5000</v>
      </c>
      <c r="O462" s="229"/>
      <c r="P462" s="182">
        <f>SUM(N462:O462)</f>
        <v>5000</v>
      </c>
      <c r="Q462" s="229"/>
      <c r="R462" s="182">
        <f>SUM(P462:Q462)</f>
        <v>5000</v>
      </c>
      <c r="S462" s="229"/>
      <c r="T462" s="182">
        <f>SUM(R462:S462)</f>
        <v>5000</v>
      </c>
    </row>
    <row r="463" spans="1:20" ht="21.75" customHeight="1">
      <c r="A463" s="136"/>
      <c r="B463" s="127">
        <v>92118</v>
      </c>
      <c r="C463" s="193" t="s">
        <v>225</v>
      </c>
      <c r="D463" s="194"/>
      <c r="E463" s="195"/>
      <c r="F463" s="88">
        <f>F464</f>
        <v>401000</v>
      </c>
      <c r="G463" s="229"/>
      <c r="H463" s="88">
        <f>H464</f>
        <v>401000</v>
      </c>
      <c r="I463" s="229"/>
      <c r="J463" s="88">
        <f>J464</f>
        <v>401000</v>
      </c>
      <c r="K463" s="229"/>
      <c r="L463" s="88">
        <f>L464</f>
        <v>401000</v>
      </c>
      <c r="M463" s="229"/>
      <c r="N463" s="88">
        <f>N464</f>
        <v>401000</v>
      </c>
      <c r="O463" s="229"/>
      <c r="P463" s="88">
        <f>P464</f>
        <v>401000</v>
      </c>
      <c r="Q463" s="229"/>
      <c r="R463" s="88">
        <f>R464</f>
        <v>401000</v>
      </c>
      <c r="S463" s="229"/>
      <c r="T463" s="88">
        <f>T464</f>
        <v>401000</v>
      </c>
    </row>
    <row r="464" spans="1:20" ht="21.75" customHeight="1">
      <c r="A464" s="136"/>
      <c r="B464" s="146"/>
      <c r="C464" s="302">
        <v>2330</v>
      </c>
      <c r="D464" s="303"/>
      <c r="E464" s="181" t="s">
        <v>226</v>
      </c>
      <c r="F464" s="182">
        <v>401000</v>
      </c>
      <c r="G464" s="229"/>
      <c r="H464" s="182">
        <f>SUM(F464:G464)</f>
        <v>401000</v>
      </c>
      <c r="I464" s="229"/>
      <c r="J464" s="182">
        <f>SUM(H464:I464)</f>
        <v>401000</v>
      </c>
      <c r="K464" s="229"/>
      <c r="L464" s="182">
        <f>SUM(J464:K464)</f>
        <v>401000</v>
      </c>
      <c r="M464" s="229"/>
      <c r="N464" s="182">
        <f>SUM(L464:M464)</f>
        <v>401000</v>
      </c>
      <c r="O464" s="229"/>
      <c r="P464" s="182">
        <f>SUM(N464:O464)</f>
        <v>401000</v>
      </c>
      <c r="Q464" s="229"/>
      <c r="R464" s="182">
        <f>SUM(P464:Q464)</f>
        <v>401000</v>
      </c>
      <c r="S464" s="229"/>
      <c r="T464" s="182">
        <f>SUM(R464:S464)</f>
        <v>401000</v>
      </c>
    </row>
    <row r="465" spans="1:20" ht="18.75" customHeight="1">
      <c r="A465" s="136"/>
      <c r="B465" s="127">
        <v>92195</v>
      </c>
      <c r="C465" s="193" t="s">
        <v>121</v>
      </c>
      <c r="D465" s="194"/>
      <c r="E465" s="195"/>
      <c r="F465" s="88">
        <f>SUM(F466:F468)</f>
        <v>14700</v>
      </c>
      <c r="G465" s="229"/>
      <c r="H465" s="88">
        <f>SUM(H466:H468)</f>
        <v>14700</v>
      </c>
      <c r="I465" s="229"/>
      <c r="J465" s="88">
        <f>SUM(J466:J468)</f>
        <v>14700</v>
      </c>
      <c r="K465" s="229"/>
      <c r="L465" s="88">
        <f>SUM(L466:L468)</f>
        <v>14700</v>
      </c>
      <c r="M465" s="229"/>
      <c r="N465" s="88">
        <f>SUM(N466:N468)</f>
        <v>14700</v>
      </c>
      <c r="O465" s="229"/>
      <c r="P465" s="88">
        <f>SUM(P466:P468)</f>
        <v>14700</v>
      </c>
      <c r="Q465" s="229"/>
      <c r="R465" s="88">
        <f>SUM(R466:R468)</f>
        <v>14700</v>
      </c>
      <c r="S465" s="229"/>
      <c r="T465" s="88">
        <f>SUM(T466:T468)</f>
        <v>14700</v>
      </c>
    </row>
    <row r="466" spans="1:20" ht="12.75">
      <c r="A466" s="136"/>
      <c r="B466" s="249"/>
      <c r="C466" s="292">
        <v>4170</v>
      </c>
      <c r="D466" s="192"/>
      <c r="E466" s="165" t="s">
        <v>131</v>
      </c>
      <c r="F466" s="93">
        <v>50</v>
      </c>
      <c r="G466" s="231"/>
      <c r="H466" s="93">
        <f>SUM(F466:G466)</f>
        <v>50</v>
      </c>
      <c r="I466" s="231"/>
      <c r="J466" s="93">
        <f>SUM(H466:I466)</f>
        <v>50</v>
      </c>
      <c r="K466" s="231"/>
      <c r="L466" s="93">
        <f>SUM(J466:K466)</f>
        <v>50</v>
      </c>
      <c r="M466" s="231"/>
      <c r="N466" s="93">
        <f>SUM(L466:M466)</f>
        <v>50</v>
      </c>
      <c r="O466" s="231"/>
      <c r="P466" s="93">
        <f>SUM(N466:O466)</f>
        <v>50</v>
      </c>
      <c r="Q466" s="231"/>
      <c r="R466" s="93">
        <f>SUM(P466:Q466)</f>
        <v>50</v>
      </c>
      <c r="S466" s="231"/>
      <c r="T466" s="93">
        <f>SUM(R466:S466)</f>
        <v>50</v>
      </c>
    </row>
    <row r="467" spans="1:20" ht="13.5" customHeight="1">
      <c r="A467" s="136"/>
      <c r="B467" s="239"/>
      <c r="C467" s="293">
        <v>4210</v>
      </c>
      <c r="D467" s="296"/>
      <c r="E467" s="120" t="s">
        <v>119</v>
      </c>
      <c r="F467" s="89">
        <v>7450</v>
      </c>
      <c r="G467" s="229"/>
      <c r="H467" s="90">
        <f>SUM(F467:G467)</f>
        <v>7450</v>
      </c>
      <c r="I467" s="229"/>
      <c r="J467" s="90">
        <f>SUM(H467:I467)</f>
        <v>7450</v>
      </c>
      <c r="K467" s="229"/>
      <c r="L467" s="90">
        <f>SUM(J467:K467)</f>
        <v>7450</v>
      </c>
      <c r="M467" s="229"/>
      <c r="N467" s="90">
        <f>SUM(L467:M467)</f>
        <v>7450</v>
      </c>
      <c r="O467" s="229"/>
      <c r="P467" s="90">
        <f>SUM(N467:O467)</f>
        <v>7450</v>
      </c>
      <c r="Q467" s="229"/>
      <c r="R467" s="90">
        <f>SUM(P467:Q467)</f>
        <v>7450</v>
      </c>
      <c r="S467" s="229"/>
      <c r="T467" s="90">
        <f>SUM(R467:S467)</f>
        <v>7450</v>
      </c>
    </row>
    <row r="468" spans="1:20" ht="13.5" customHeight="1">
      <c r="A468" s="139"/>
      <c r="B468" s="404"/>
      <c r="C468" s="253">
        <v>4300</v>
      </c>
      <c r="D468" s="254"/>
      <c r="E468" s="122" t="s">
        <v>117</v>
      </c>
      <c r="F468" s="89">
        <v>7200</v>
      </c>
      <c r="G468" s="229"/>
      <c r="H468" s="90">
        <f>SUM(F468:G468)</f>
        <v>7200</v>
      </c>
      <c r="I468" s="229"/>
      <c r="J468" s="90">
        <f>SUM(H468:I468)</f>
        <v>7200</v>
      </c>
      <c r="K468" s="229"/>
      <c r="L468" s="90">
        <f>SUM(J468:K468)</f>
        <v>7200</v>
      </c>
      <c r="M468" s="229"/>
      <c r="N468" s="90">
        <f>SUM(L468:M468)</f>
        <v>7200</v>
      </c>
      <c r="O468" s="229"/>
      <c r="P468" s="90">
        <f>SUM(N468:O468)</f>
        <v>7200</v>
      </c>
      <c r="Q468" s="229"/>
      <c r="R468" s="90">
        <f>SUM(P468:Q468)</f>
        <v>7200</v>
      </c>
      <c r="S468" s="229"/>
      <c r="T468" s="90">
        <f>SUM(R468:S468)</f>
        <v>7200</v>
      </c>
    </row>
    <row r="469" spans="1:20" ht="13.5" customHeight="1">
      <c r="A469" s="133">
        <v>926</v>
      </c>
      <c r="B469" s="429" t="s">
        <v>151</v>
      </c>
      <c r="C469" s="429"/>
      <c r="D469" s="429"/>
      <c r="E469" s="429"/>
      <c r="F469" s="85">
        <f>F470</f>
        <v>28700</v>
      </c>
      <c r="G469" s="229"/>
      <c r="H469" s="85">
        <f>H470</f>
        <v>28700</v>
      </c>
      <c r="I469" s="229"/>
      <c r="J469" s="85">
        <f>J470</f>
        <v>28700</v>
      </c>
      <c r="K469" s="229"/>
      <c r="L469" s="85">
        <f>L470</f>
        <v>28700</v>
      </c>
      <c r="M469" s="229"/>
      <c r="N469" s="85">
        <f>N470</f>
        <v>28700</v>
      </c>
      <c r="O469" s="229"/>
      <c r="P469" s="85">
        <f>P470</f>
        <v>28700</v>
      </c>
      <c r="Q469" s="229"/>
      <c r="R469" s="85">
        <f>R470</f>
        <v>28700</v>
      </c>
      <c r="S469" s="229"/>
      <c r="T469" s="85">
        <f>T470</f>
        <v>28700</v>
      </c>
    </row>
    <row r="470" spans="1:20" ht="13.5" customHeight="1">
      <c r="A470" s="403"/>
      <c r="B470" s="147">
        <v>92695</v>
      </c>
      <c r="C470" s="189" t="s">
        <v>121</v>
      </c>
      <c r="D470" s="190"/>
      <c r="E470" s="191"/>
      <c r="F470" s="88">
        <f>F471+F472+F473</f>
        <v>28700</v>
      </c>
      <c r="G470" s="229"/>
      <c r="H470" s="88">
        <f>H471+H472+H473</f>
        <v>28700</v>
      </c>
      <c r="I470" s="229"/>
      <c r="J470" s="88">
        <f>J471+J472+J473</f>
        <v>28700</v>
      </c>
      <c r="K470" s="229"/>
      <c r="L470" s="88">
        <f>L471+L472+L473</f>
        <v>28700</v>
      </c>
      <c r="M470" s="229"/>
      <c r="N470" s="88">
        <f>N471+N472+N473</f>
        <v>28700</v>
      </c>
      <c r="O470" s="229"/>
      <c r="P470" s="88">
        <f>P471+P472+P473</f>
        <v>28700</v>
      </c>
      <c r="Q470" s="229"/>
      <c r="R470" s="88">
        <f>R471+R472+R473</f>
        <v>28700</v>
      </c>
      <c r="S470" s="229"/>
      <c r="T470" s="88">
        <f>T471+T472+T473</f>
        <v>28700</v>
      </c>
    </row>
    <row r="471" spans="1:20" ht="13.5" customHeight="1">
      <c r="A471" s="136"/>
      <c r="B471" s="249"/>
      <c r="C471" s="292">
        <v>4170</v>
      </c>
      <c r="D471" s="192"/>
      <c r="E471" s="165" t="s">
        <v>131</v>
      </c>
      <c r="F471" s="93">
        <v>1000</v>
      </c>
      <c r="G471" s="231"/>
      <c r="H471" s="93">
        <f>SUM(F471:G471)</f>
        <v>1000</v>
      </c>
      <c r="I471" s="231"/>
      <c r="J471" s="93">
        <f>SUM(H471:I471)</f>
        <v>1000</v>
      </c>
      <c r="K471" s="231"/>
      <c r="L471" s="93">
        <f>SUM(J471:K471)</f>
        <v>1000</v>
      </c>
      <c r="M471" s="231"/>
      <c r="N471" s="93">
        <f>SUM(L471:M471)</f>
        <v>1000</v>
      </c>
      <c r="O471" s="231"/>
      <c r="P471" s="93">
        <f>SUM(N471:O471)</f>
        <v>1000</v>
      </c>
      <c r="Q471" s="231"/>
      <c r="R471" s="93">
        <f>SUM(P471:Q471)</f>
        <v>1000</v>
      </c>
      <c r="S471" s="231"/>
      <c r="T471" s="93">
        <f>SUM(R471:S471)</f>
        <v>1000</v>
      </c>
    </row>
    <row r="472" spans="1:20" ht="13.5" customHeight="1">
      <c r="A472" s="136"/>
      <c r="B472" s="239"/>
      <c r="C472" s="293">
        <v>4210</v>
      </c>
      <c r="D472" s="296"/>
      <c r="E472" s="120" t="s">
        <v>119</v>
      </c>
      <c r="F472" s="89">
        <v>15500</v>
      </c>
      <c r="G472" s="229"/>
      <c r="H472" s="90">
        <f>SUM(F472:G472)</f>
        <v>15500</v>
      </c>
      <c r="I472" s="229"/>
      <c r="J472" s="90">
        <f>SUM(H472:I472)</f>
        <v>15500</v>
      </c>
      <c r="K472" s="229"/>
      <c r="L472" s="90">
        <f>SUM(J472:K472)</f>
        <v>15500</v>
      </c>
      <c r="M472" s="229"/>
      <c r="N472" s="90">
        <f>SUM(L472:M472)</f>
        <v>15500</v>
      </c>
      <c r="O472" s="229"/>
      <c r="P472" s="90">
        <f>SUM(N472:O472)</f>
        <v>15500</v>
      </c>
      <c r="Q472" s="229"/>
      <c r="R472" s="90">
        <f>SUM(P472:Q472)</f>
        <v>15500</v>
      </c>
      <c r="S472" s="229"/>
      <c r="T472" s="90">
        <f>SUM(R472:S472)</f>
        <v>15500</v>
      </c>
    </row>
    <row r="473" spans="1:20" ht="13.5" customHeight="1">
      <c r="A473" s="136"/>
      <c r="B473" s="402"/>
      <c r="C473" s="253">
        <v>4300</v>
      </c>
      <c r="D473" s="254"/>
      <c r="E473" s="122" t="s">
        <v>117</v>
      </c>
      <c r="F473" s="210">
        <v>12200</v>
      </c>
      <c r="G473" s="276"/>
      <c r="H473" s="211">
        <f>SUM(F473:G473)</f>
        <v>12200</v>
      </c>
      <c r="I473" s="276"/>
      <c r="J473" s="211">
        <f>SUM(H473:I473)</f>
        <v>12200</v>
      </c>
      <c r="K473" s="276"/>
      <c r="L473" s="211">
        <f>SUM(J473:K473)</f>
        <v>12200</v>
      </c>
      <c r="M473" s="276"/>
      <c r="N473" s="211">
        <f>SUM(L473:M473)</f>
        <v>12200</v>
      </c>
      <c r="O473" s="276"/>
      <c r="P473" s="211">
        <f>SUM(N473:O473)</f>
        <v>12200</v>
      </c>
      <c r="Q473" s="276"/>
      <c r="R473" s="211">
        <f>SUM(P473:Q473)</f>
        <v>12200</v>
      </c>
      <c r="S473" s="276"/>
      <c r="T473" s="211">
        <f>SUM(R473:S473)</f>
        <v>12200</v>
      </c>
    </row>
    <row r="474" spans="1:20" ht="13.5" customHeight="1">
      <c r="A474" s="136"/>
      <c r="B474" s="208"/>
      <c r="C474" s="400"/>
      <c r="D474" s="401"/>
      <c r="E474" s="214"/>
      <c r="F474" s="61"/>
      <c r="G474" s="229"/>
      <c r="H474" s="61"/>
      <c r="I474" s="229"/>
      <c r="J474" s="61"/>
      <c r="K474" s="229"/>
      <c r="L474" s="61"/>
      <c r="M474" s="229"/>
      <c r="N474" s="61"/>
      <c r="O474" s="229"/>
      <c r="P474" s="61"/>
      <c r="Q474" s="229"/>
      <c r="R474" s="61"/>
      <c r="S474" s="229"/>
      <c r="T474" s="61"/>
    </row>
    <row r="475" spans="1:20" ht="13.5" customHeight="1">
      <c r="A475" s="136"/>
      <c r="B475" s="209"/>
      <c r="C475" s="400"/>
      <c r="D475" s="401"/>
      <c r="E475" s="214"/>
      <c r="F475" s="61"/>
      <c r="G475" s="229"/>
      <c r="H475" s="61"/>
      <c r="I475" s="229"/>
      <c r="J475" s="61"/>
      <c r="K475" s="229"/>
      <c r="L475" s="61"/>
      <c r="M475" s="229"/>
      <c r="N475" s="61"/>
      <c r="O475" s="229"/>
      <c r="P475" s="61"/>
      <c r="Q475" s="229"/>
      <c r="R475" s="61"/>
      <c r="S475" s="229"/>
      <c r="T475" s="61"/>
    </row>
    <row r="476" spans="1:20" ht="12.75">
      <c r="A476" s="136"/>
      <c r="B476" s="209"/>
      <c r="C476" s="399"/>
      <c r="D476" s="287"/>
      <c r="E476" s="215"/>
      <c r="F476" s="212"/>
      <c r="G476" s="277"/>
      <c r="H476" s="213">
        <f>SUM(F476:G476)</f>
        <v>0</v>
      </c>
      <c r="I476" s="277"/>
      <c r="J476" s="213">
        <f>SUM(H476:I476)</f>
        <v>0</v>
      </c>
      <c r="K476" s="277"/>
      <c r="L476" s="213">
        <f>SUM(J476:K476)</f>
        <v>0</v>
      </c>
      <c r="M476" s="277"/>
      <c r="N476" s="213">
        <f>SUM(L476:M476)</f>
        <v>0</v>
      </c>
      <c r="O476" s="277"/>
      <c r="P476" s="213">
        <f>SUM(N476:O476)</f>
        <v>0</v>
      </c>
      <c r="Q476" s="277"/>
      <c r="R476" s="213">
        <f>SUM(P476:Q476)</f>
        <v>0</v>
      </c>
      <c r="S476" s="277"/>
      <c r="T476" s="213">
        <f>SUM(R476:S476)</f>
        <v>0</v>
      </c>
    </row>
    <row r="477" spans="1:20" ht="12.75">
      <c r="A477" s="136"/>
      <c r="B477" s="208"/>
      <c r="C477" s="399"/>
      <c r="D477" s="287"/>
      <c r="E477" s="168"/>
      <c r="F477" s="89"/>
      <c r="G477" s="229"/>
      <c r="H477" s="90">
        <f>SUM(F477:G477)</f>
        <v>0</v>
      </c>
      <c r="I477" s="229"/>
      <c r="J477" s="90">
        <f>SUM(H477:I477)</f>
        <v>0</v>
      </c>
      <c r="K477" s="229"/>
      <c r="L477" s="90">
        <f>SUM(J477:K477)</f>
        <v>0</v>
      </c>
      <c r="M477" s="229"/>
      <c r="N477" s="90">
        <f>SUM(L477:M477)</f>
        <v>0</v>
      </c>
      <c r="O477" s="229"/>
      <c r="P477" s="90">
        <f>SUM(N477:O477)</f>
        <v>0</v>
      </c>
      <c r="Q477" s="229"/>
      <c r="R477" s="90">
        <f>SUM(P477:Q477)</f>
        <v>0</v>
      </c>
      <c r="S477" s="229"/>
      <c r="T477" s="90">
        <f>SUM(R477:S477)</f>
        <v>0</v>
      </c>
    </row>
    <row r="478" spans="1:20" ht="12.75">
      <c r="A478" s="136"/>
      <c r="B478" s="208"/>
      <c r="C478" s="399"/>
      <c r="D478" s="287"/>
      <c r="E478" s="216"/>
      <c r="F478" s="89"/>
      <c r="G478" s="229"/>
      <c r="H478" s="90">
        <f>SUM(F478:G478)</f>
        <v>0</v>
      </c>
      <c r="I478" s="229"/>
      <c r="J478" s="90">
        <f>SUM(H478:I478)</f>
        <v>0</v>
      </c>
      <c r="K478" s="229"/>
      <c r="L478" s="90">
        <f>SUM(J478:K478)</f>
        <v>0</v>
      </c>
      <c r="M478" s="229"/>
      <c r="N478" s="90">
        <f>SUM(L478:M478)</f>
        <v>0</v>
      </c>
      <c r="O478" s="229"/>
      <c r="P478" s="90">
        <f>SUM(N478:O478)</f>
        <v>0</v>
      </c>
      <c r="Q478" s="229"/>
      <c r="R478" s="90">
        <f>SUM(P478:Q478)</f>
        <v>0</v>
      </c>
      <c r="S478" s="229"/>
      <c r="T478" s="90">
        <f>SUM(R478:S478)</f>
        <v>0</v>
      </c>
    </row>
    <row r="479" spans="1:2" ht="12.75">
      <c r="A479" s="136"/>
      <c r="B479" s="209"/>
    </row>
    <row r="480" spans="1:20" ht="12.75">
      <c r="A480" s="139"/>
      <c r="B480" s="209"/>
      <c r="C480" s="399"/>
      <c r="D480" s="287"/>
      <c r="E480" s="166"/>
      <c r="F480" s="89"/>
      <c r="G480" s="229"/>
      <c r="H480" s="90">
        <f>SUM(F480:G480)</f>
        <v>0</v>
      </c>
      <c r="I480" s="229"/>
      <c r="J480" s="90">
        <f>SUM(H480:I480)</f>
        <v>0</v>
      </c>
      <c r="K480" s="229"/>
      <c r="L480" s="90">
        <f>SUM(J480:K480)</f>
        <v>0</v>
      </c>
      <c r="M480" s="229"/>
      <c r="N480" s="90">
        <f>SUM(L480:M480)</f>
        <v>0</v>
      </c>
      <c r="O480" s="229"/>
      <c r="P480" s="90">
        <f>SUM(N480:O480)</f>
        <v>0</v>
      </c>
      <c r="Q480" s="229"/>
      <c r="R480" s="90">
        <f>SUM(P480:Q480)</f>
        <v>0</v>
      </c>
      <c r="S480" s="229"/>
      <c r="T480" s="90">
        <f>SUM(R480:S480)</f>
        <v>0</v>
      </c>
    </row>
    <row r="481" spans="1:20" ht="16.5" thickBot="1">
      <c r="A481" s="141"/>
      <c r="B481" s="156"/>
      <c r="C481" s="99"/>
      <c r="D481" s="99"/>
      <c r="E481" s="180" t="s">
        <v>152</v>
      </c>
      <c r="F481" s="100">
        <f>SUM(F3+F6+F11+F28+F32+F53+F102+F137+F142+F145+F248+F268+F284+F385+F403+F457+F460+F469)</f>
        <v>12605474</v>
      </c>
      <c r="G481" s="279">
        <f>SUM(G3:G480)</f>
        <v>-172660</v>
      </c>
      <c r="H481" s="100">
        <f>SUM(H3+H6+H11+H28+H32+H53+H102+H137+H142+H145+H248+H268+H284+H385+H403+H457+H460+H469)</f>
        <v>12432814</v>
      </c>
      <c r="I481" s="279">
        <f>SUM(I3:I480)</f>
        <v>0</v>
      </c>
      <c r="J481" s="100">
        <f>SUM(J3+J6+J11+J28+J32+J53+J102+J137+J142+J145+J248+J268+J284+J385+J403+J457+J460+J469)</f>
        <v>12432814</v>
      </c>
      <c r="K481" s="279">
        <f>SUM(K3:K480)</f>
        <v>0</v>
      </c>
      <c r="L481" s="100">
        <f>SUM(L3+L6+L11+L28+L32+L53+L102+L137+L142+L145+L248+L268+L284+L385+L403+L457+L460+L469)</f>
        <v>12432814</v>
      </c>
      <c r="M481" s="279">
        <f>SUM(M3:M480)</f>
        <v>0</v>
      </c>
      <c r="N481" s="100">
        <f>SUM(N3+N6+N11+N28+N32+N53+N102+N137+N142+N145+N248+N268+N284+N385+N403+N457+N460+N469)</f>
        <v>12432814</v>
      </c>
      <c r="O481" s="279">
        <f>SUM(O3:O480)</f>
        <v>0</v>
      </c>
      <c r="P481" s="100">
        <f>SUM(P3+P6+P11+P28+P32+P53+P102+P137+P142+P145+P248+P268+P284+P385+P403+P457+P460+P469)</f>
        <v>12432814</v>
      </c>
      <c r="Q481" s="279">
        <f>SUM(Q3:Q480)</f>
        <v>0</v>
      </c>
      <c r="R481" s="100">
        <f>SUM(R3+R6+R11+R28+R32+R53+R102+R137+R142+R145+R248+R268+R284+R385+R403+R457+R460+R469)</f>
        <v>12432814</v>
      </c>
      <c r="S481" s="279">
        <f>SUM(S3:S480)</f>
        <v>0</v>
      </c>
      <c r="T481" s="100">
        <f>SUM(T3+T6+T11+T28+T32+T53+T102+T137+T142+T145+T248+T268+T284+T385+T403+T457+T460+T469)</f>
        <v>12432814</v>
      </c>
    </row>
    <row r="482" spans="1:20" ht="12.75">
      <c r="A482" s="142"/>
      <c r="B482" s="157"/>
      <c r="C482" s="83"/>
      <c r="D482" s="83"/>
      <c r="E482" s="172"/>
      <c r="F482" s="101"/>
      <c r="G482" s="277"/>
      <c r="H482" s="102"/>
      <c r="I482" s="277"/>
      <c r="J482" s="102"/>
      <c r="K482" s="277"/>
      <c r="L482" s="102"/>
      <c r="M482" s="277"/>
      <c r="N482" s="102"/>
      <c r="O482" s="277"/>
      <c r="P482" s="102"/>
      <c r="Q482" s="277"/>
      <c r="R482" s="102"/>
      <c r="S482" s="277"/>
      <c r="T482" s="102"/>
    </row>
    <row r="483" spans="1:20" ht="12.75">
      <c r="A483" s="142"/>
      <c r="B483" s="157"/>
      <c r="C483" s="285" t="s">
        <v>153</v>
      </c>
      <c r="D483" s="285"/>
      <c r="E483" s="286"/>
      <c r="F483" s="103">
        <f>SUM(F481-F488-F489)</f>
        <v>5054961</v>
      </c>
      <c r="G483" s="229"/>
      <c r="H483" s="103">
        <f>SUM(H481-H488-H489)</f>
        <v>5056108</v>
      </c>
      <c r="I483" s="229"/>
      <c r="J483" s="103">
        <f>SUM(J481-J488-J489)</f>
        <v>5056108</v>
      </c>
      <c r="K483" s="229"/>
      <c r="L483" s="103">
        <f>SUM(L481-L488-L489)</f>
        <v>5056108</v>
      </c>
      <c r="M483" s="229"/>
      <c r="N483" s="103">
        <f>SUM(N481-N488-N489)</f>
        <v>5056108</v>
      </c>
      <c r="O483" s="229"/>
      <c r="P483" s="103">
        <f>SUM(P481-P488-P489)</f>
        <v>5056108</v>
      </c>
      <c r="Q483" s="229"/>
      <c r="R483" s="103">
        <f>SUM(R481-R488-R489)</f>
        <v>5056108</v>
      </c>
      <c r="S483" s="229"/>
      <c r="T483" s="103">
        <f>SUM(T481-T488-T489)</f>
        <v>5056108</v>
      </c>
    </row>
    <row r="484" spans="1:20" ht="18" customHeight="1">
      <c r="A484" s="143"/>
      <c r="B484" s="158"/>
      <c r="C484" s="104"/>
      <c r="D484" s="853" t="s">
        <v>154</v>
      </c>
      <c r="E484" s="854"/>
      <c r="F484" s="105">
        <f aca="true" t="shared" si="133" ref="F484:T484">SUM(F471,F466,F430:F434,F407:F412,F390:F393,F369:F373,F359,F338:F342,F315:F319,F291:F295,F281,F275,F252,F253,F226:F229,F205:F209,F186:F190,F166:F169,F148:F151,F107:F116,F99,F93,F67:F71,F60,F55:F57,F38:F42,F30,F14:F17)</f>
        <v>1912725</v>
      </c>
      <c r="G484" s="105">
        <f t="shared" si="133"/>
        <v>64042</v>
      </c>
      <c r="H484" s="105">
        <f t="shared" si="133"/>
        <v>1976767</v>
      </c>
      <c r="I484" s="105">
        <f t="shared" si="133"/>
        <v>0</v>
      </c>
      <c r="J484" s="105">
        <f t="shared" si="133"/>
        <v>1976767</v>
      </c>
      <c r="K484" s="105">
        <f t="shared" si="133"/>
        <v>0</v>
      </c>
      <c r="L484" s="105">
        <f t="shared" si="133"/>
        <v>1976767</v>
      </c>
      <c r="M484" s="105">
        <f t="shared" si="133"/>
        <v>0</v>
      </c>
      <c r="N484" s="105">
        <f t="shared" si="133"/>
        <v>1976767</v>
      </c>
      <c r="O484" s="105">
        <f t="shared" si="133"/>
        <v>0</v>
      </c>
      <c r="P484" s="105">
        <f t="shared" si="133"/>
        <v>1976767</v>
      </c>
      <c r="Q484" s="105">
        <f t="shared" si="133"/>
        <v>0</v>
      </c>
      <c r="R484" s="105">
        <f t="shared" si="133"/>
        <v>1976767</v>
      </c>
      <c r="S484" s="105">
        <f t="shared" si="133"/>
        <v>0</v>
      </c>
      <c r="T484" s="105">
        <f t="shared" si="133"/>
        <v>1976767</v>
      </c>
    </row>
    <row r="485" spans="1:20" ht="12.75">
      <c r="A485" s="142"/>
      <c r="B485" s="157"/>
      <c r="C485" s="83"/>
      <c r="D485" s="398" t="s">
        <v>155</v>
      </c>
      <c r="E485" s="439"/>
      <c r="F485" s="179">
        <f aca="true" t="shared" si="134" ref="F485:T485">SUM(F464,F462,F454,F387,F286,F270,F184,F104,F98,F97,F13)</f>
        <v>663527</v>
      </c>
      <c r="G485" s="224">
        <f t="shared" si="134"/>
        <v>14240</v>
      </c>
      <c r="H485" s="179">
        <f t="shared" si="134"/>
        <v>677767</v>
      </c>
      <c r="I485" s="224">
        <f t="shared" si="134"/>
        <v>0</v>
      </c>
      <c r="J485" s="179">
        <f t="shared" si="134"/>
        <v>677767</v>
      </c>
      <c r="K485" s="224">
        <f t="shared" si="134"/>
        <v>0</v>
      </c>
      <c r="L485" s="179">
        <f t="shared" si="134"/>
        <v>677767</v>
      </c>
      <c r="M485" s="224">
        <f t="shared" si="134"/>
        <v>0</v>
      </c>
      <c r="N485" s="179">
        <f t="shared" si="134"/>
        <v>677767</v>
      </c>
      <c r="O485" s="224">
        <f t="shared" si="134"/>
        <v>0</v>
      </c>
      <c r="P485" s="179">
        <f t="shared" si="134"/>
        <v>677767</v>
      </c>
      <c r="Q485" s="224">
        <f t="shared" si="134"/>
        <v>0</v>
      </c>
      <c r="R485" s="179">
        <f t="shared" si="134"/>
        <v>677767</v>
      </c>
      <c r="S485" s="224">
        <f t="shared" si="134"/>
        <v>0</v>
      </c>
      <c r="T485" s="179">
        <f t="shared" si="134"/>
        <v>677767</v>
      </c>
    </row>
    <row r="486" spans="1:20" ht="12.75">
      <c r="A486" s="142"/>
      <c r="B486" s="157"/>
      <c r="C486" s="83"/>
      <c r="D486" s="398" t="s">
        <v>156</v>
      </c>
      <c r="E486" s="439"/>
      <c r="F486" s="106">
        <f aca="true" t="shared" si="135" ref="F486:T486">SUM(F139)</f>
        <v>465000</v>
      </c>
      <c r="G486" s="225">
        <f t="shared" si="135"/>
        <v>0</v>
      </c>
      <c r="H486" s="106">
        <f t="shared" si="135"/>
        <v>465000</v>
      </c>
      <c r="I486" s="225">
        <f t="shared" si="135"/>
        <v>0</v>
      </c>
      <c r="J486" s="106">
        <f t="shared" si="135"/>
        <v>465000</v>
      </c>
      <c r="K486" s="225">
        <f t="shared" si="135"/>
        <v>0</v>
      </c>
      <c r="L486" s="106">
        <f t="shared" si="135"/>
        <v>465000</v>
      </c>
      <c r="M486" s="225">
        <f t="shared" si="135"/>
        <v>0</v>
      </c>
      <c r="N486" s="106">
        <f t="shared" si="135"/>
        <v>465000</v>
      </c>
      <c r="O486" s="225">
        <f t="shared" si="135"/>
        <v>0</v>
      </c>
      <c r="P486" s="106">
        <f t="shared" si="135"/>
        <v>465000</v>
      </c>
      <c r="Q486" s="225">
        <f t="shared" si="135"/>
        <v>0</v>
      </c>
      <c r="R486" s="106">
        <f t="shared" si="135"/>
        <v>465000</v>
      </c>
      <c r="S486" s="225">
        <f t="shared" si="135"/>
        <v>0</v>
      </c>
      <c r="T486" s="106">
        <f t="shared" si="135"/>
        <v>465000</v>
      </c>
    </row>
    <row r="487" spans="1:20" ht="12.75">
      <c r="A487" s="142"/>
      <c r="B487" s="157"/>
      <c r="C487" s="83"/>
      <c r="D487" s="398" t="s">
        <v>157</v>
      </c>
      <c r="E487" s="439"/>
      <c r="F487" s="106">
        <f aca="true" t="shared" si="136" ref="F487:T487">SUM(F141)</f>
        <v>35000</v>
      </c>
      <c r="G487" s="225">
        <f t="shared" si="136"/>
        <v>0</v>
      </c>
      <c r="H487" s="106">
        <f t="shared" si="136"/>
        <v>35000</v>
      </c>
      <c r="I487" s="225">
        <f t="shared" si="136"/>
        <v>0</v>
      </c>
      <c r="J487" s="106">
        <f t="shared" si="136"/>
        <v>35000</v>
      </c>
      <c r="K487" s="225">
        <f t="shared" si="136"/>
        <v>0</v>
      </c>
      <c r="L487" s="106">
        <f t="shared" si="136"/>
        <v>35000</v>
      </c>
      <c r="M487" s="225">
        <f t="shared" si="136"/>
        <v>0</v>
      </c>
      <c r="N487" s="106">
        <f t="shared" si="136"/>
        <v>35000</v>
      </c>
      <c r="O487" s="225">
        <f t="shared" si="136"/>
        <v>0</v>
      </c>
      <c r="P487" s="106">
        <f t="shared" si="136"/>
        <v>35000</v>
      </c>
      <c r="Q487" s="225">
        <f t="shared" si="136"/>
        <v>0</v>
      </c>
      <c r="R487" s="106">
        <f t="shared" si="136"/>
        <v>35000</v>
      </c>
      <c r="S487" s="225">
        <f t="shared" si="136"/>
        <v>0</v>
      </c>
      <c r="T487" s="106">
        <f t="shared" si="136"/>
        <v>35000</v>
      </c>
    </row>
    <row r="488" spans="1:20" ht="12.75">
      <c r="A488" s="142"/>
      <c r="B488" s="157"/>
      <c r="C488" s="285" t="s">
        <v>158</v>
      </c>
      <c r="D488" s="285"/>
      <c r="E488" s="286"/>
      <c r="F488" s="107">
        <f aca="true" t="shared" si="137" ref="F488:T488">SUM(F452,F451,F450,F429,F406,F405,F389,F337,F290,F287,F250,F251,F225,F204,F185,F147,F133,F106,F66,F59,F8)</f>
        <v>755562</v>
      </c>
      <c r="G488" s="107">
        <f t="shared" si="137"/>
        <v>-28807</v>
      </c>
      <c r="H488" s="107">
        <f t="shared" si="137"/>
        <v>726755</v>
      </c>
      <c r="I488" s="107">
        <f t="shared" si="137"/>
        <v>0</v>
      </c>
      <c r="J488" s="107">
        <f t="shared" si="137"/>
        <v>726755</v>
      </c>
      <c r="K488" s="107">
        <f t="shared" si="137"/>
        <v>0</v>
      </c>
      <c r="L488" s="107">
        <f t="shared" si="137"/>
        <v>726755</v>
      </c>
      <c r="M488" s="107">
        <f t="shared" si="137"/>
        <v>0</v>
      </c>
      <c r="N488" s="107">
        <f t="shared" si="137"/>
        <v>726755</v>
      </c>
      <c r="O488" s="107">
        <f t="shared" si="137"/>
        <v>0</v>
      </c>
      <c r="P488" s="107">
        <f t="shared" si="137"/>
        <v>726755</v>
      </c>
      <c r="Q488" s="107">
        <f t="shared" si="137"/>
        <v>0</v>
      </c>
      <c r="R488" s="107">
        <f t="shared" si="137"/>
        <v>726755</v>
      </c>
      <c r="S488" s="107">
        <f t="shared" si="137"/>
        <v>0</v>
      </c>
      <c r="T488" s="107">
        <f t="shared" si="137"/>
        <v>726755</v>
      </c>
    </row>
    <row r="489" spans="1:20" ht="12.75">
      <c r="A489" s="142"/>
      <c r="B489" s="157"/>
      <c r="C489" s="285" t="s">
        <v>159</v>
      </c>
      <c r="D489" s="285"/>
      <c r="E489" s="286"/>
      <c r="F489" s="188">
        <f aca="true" t="shared" si="138" ref="F489:T489">SUM(F23,F24,F25,F26,F27,F88,F89,F90,F91,F271,F272,F273,F312,F313,F427)</f>
        <v>6794951</v>
      </c>
      <c r="G489" s="226">
        <f t="shared" si="138"/>
        <v>-145000</v>
      </c>
      <c r="H489" s="188">
        <f t="shared" si="138"/>
        <v>6649951</v>
      </c>
      <c r="I489" s="226">
        <f t="shared" si="138"/>
        <v>0</v>
      </c>
      <c r="J489" s="188">
        <f t="shared" si="138"/>
        <v>6649951</v>
      </c>
      <c r="K489" s="226">
        <f t="shared" si="138"/>
        <v>0</v>
      </c>
      <c r="L489" s="188">
        <f t="shared" si="138"/>
        <v>6649951</v>
      </c>
      <c r="M489" s="226">
        <f t="shared" si="138"/>
        <v>0</v>
      </c>
      <c r="N489" s="188">
        <f t="shared" si="138"/>
        <v>6649951</v>
      </c>
      <c r="O489" s="226">
        <f t="shared" si="138"/>
        <v>0</v>
      </c>
      <c r="P489" s="188">
        <f t="shared" si="138"/>
        <v>6649951</v>
      </c>
      <c r="Q489" s="226">
        <f t="shared" si="138"/>
        <v>0</v>
      </c>
      <c r="R489" s="188">
        <f t="shared" si="138"/>
        <v>6649951</v>
      </c>
      <c r="S489" s="226">
        <f t="shared" si="138"/>
        <v>0</v>
      </c>
      <c r="T489" s="188">
        <f t="shared" si="138"/>
        <v>6649951</v>
      </c>
    </row>
    <row r="490" spans="1:20" ht="12.75">
      <c r="A490" s="142"/>
      <c r="B490" s="157"/>
      <c r="C490" s="83"/>
      <c r="D490" s="398" t="s">
        <v>160</v>
      </c>
      <c r="E490" s="439"/>
      <c r="F490" s="108">
        <f aca="true" t="shared" si="139" ref="F490:T490">F489-F491</f>
        <v>6591951</v>
      </c>
      <c r="G490" s="224">
        <f t="shared" si="139"/>
        <v>-145000</v>
      </c>
      <c r="H490" s="108">
        <f t="shared" si="139"/>
        <v>6446951</v>
      </c>
      <c r="I490" s="224">
        <f t="shared" si="139"/>
        <v>0</v>
      </c>
      <c r="J490" s="108">
        <f t="shared" si="139"/>
        <v>6446951</v>
      </c>
      <c r="K490" s="224">
        <f t="shared" si="139"/>
        <v>0</v>
      </c>
      <c r="L490" s="108">
        <f t="shared" si="139"/>
        <v>6446951</v>
      </c>
      <c r="M490" s="224">
        <f t="shared" si="139"/>
        <v>0</v>
      </c>
      <c r="N490" s="108">
        <f t="shared" si="139"/>
        <v>6446951</v>
      </c>
      <c r="O490" s="224">
        <f t="shared" si="139"/>
        <v>0</v>
      </c>
      <c r="P490" s="108">
        <f t="shared" si="139"/>
        <v>6446951</v>
      </c>
      <c r="Q490" s="224">
        <f t="shared" si="139"/>
        <v>0</v>
      </c>
      <c r="R490" s="108">
        <f t="shared" si="139"/>
        <v>6446951</v>
      </c>
      <c r="S490" s="224">
        <f t="shared" si="139"/>
        <v>0</v>
      </c>
      <c r="T490" s="108">
        <f t="shared" si="139"/>
        <v>6446951</v>
      </c>
    </row>
    <row r="491" spans="1:20" ht="13.5" thickBot="1">
      <c r="A491" s="2"/>
      <c r="B491" s="3"/>
      <c r="C491" s="109"/>
      <c r="D491" s="394" t="s">
        <v>161</v>
      </c>
      <c r="E491" s="438"/>
      <c r="F491" s="110">
        <f aca="true" t="shared" si="140" ref="F491:T491">SUM(F273,F27)</f>
        <v>203000</v>
      </c>
      <c r="G491" s="227">
        <f t="shared" si="140"/>
        <v>0</v>
      </c>
      <c r="H491" s="110">
        <f t="shared" si="140"/>
        <v>203000</v>
      </c>
      <c r="I491" s="227">
        <f t="shared" si="140"/>
        <v>0</v>
      </c>
      <c r="J491" s="110">
        <f t="shared" si="140"/>
        <v>203000</v>
      </c>
      <c r="K491" s="227">
        <f t="shared" si="140"/>
        <v>0</v>
      </c>
      <c r="L491" s="110">
        <f t="shared" si="140"/>
        <v>203000</v>
      </c>
      <c r="M491" s="227">
        <f t="shared" si="140"/>
        <v>0</v>
      </c>
      <c r="N491" s="110">
        <f t="shared" si="140"/>
        <v>203000</v>
      </c>
      <c r="O491" s="227">
        <f t="shared" si="140"/>
        <v>0</v>
      </c>
      <c r="P491" s="110">
        <f t="shared" si="140"/>
        <v>203000</v>
      </c>
      <c r="Q491" s="227">
        <f t="shared" si="140"/>
        <v>0</v>
      </c>
      <c r="R491" s="110">
        <f t="shared" si="140"/>
        <v>203000</v>
      </c>
      <c r="S491" s="227">
        <f t="shared" si="140"/>
        <v>0</v>
      </c>
      <c r="T491" s="110">
        <f t="shared" si="140"/>
        <v>203000</v>
      </c>
    </row>
  </sheetData>
  <mergeCells count="313">
    <mergeCell ref="C358:E358"/>
    <mergeCell ref="C69:D69"/>
    <mergeCell ref="C70:D70"/>
    <mergeCell ref="C104:D104"/>
    <mergeCell ref="C95:D95"/>
    <mergeCell ref="C101:D101"/>
    <mergeCell ref="C126:D126"/>
    <mergeCell ref="C166:D166"/>
    <mergeCell ref="C154:D154"/>
    <mergeCell ref="C155:D155"/>
    <mergeCell ref="C156:D156"/>
    <mergeCell ref="B137:E137"/>
    <mergeCell ref="C161:D161"/>
    <mergeCell ref="C162:D162"/>
    <mergeCell ref="C146:E146"/>
    <mergeCell ref="C144:D144"/>
    <mergeCell ref="C140:E140"/>
    <mergeCell ref="C138:E138"/>
    <mergeCell ref="C139:D139"/>
    <mergeCell ref="C153:D153"/>
    <mergeCell ref="C51:D51"/>
    <mergeCell ref="C38:D38"/>
    <mergeCell ref="B102:E102"/>
    <mergeCell ref="C103:E103"/>
    <mergeCell ref="C64:D64"/>
    <mergeCell ref="B55:B57"/>
    <mergeCell ref="B97:B101"/>
    <mergeCell ref="B93:B95"/>
    <mergeCell ref="C52:D52"/>
    <mergeCell ref="C57:D57"/>
    <mergeCell ref="C71:D71"/>
    <mergeCell ref="C67:D67"/>
    <mergeCell ref="C68:D68"/>
    <mergeCell ref="A29:A31"/>
    <mergeCell ref="B30:B31"/>
    <mergeCell ref="C50:D50"/>
    <mergeCell ref="C30:D30"/>
    <mergeCell ref="C29:E29"/>
    <mergeCell ref="C31:D31"/>
    <mergeCell ref="C36:D36"/>
    <mergeCell ref="B106:B131"/>
    <mergeCell ref="A33:A52"/>
    <mergeCell ref="B38:B52"/>
    <mergeCell ref="A103:A136"/>
    <mergeCell ref="B59:B64"/>
    <mergeCell ref="B66:B91"/>
    <mergeCell ref="A54:A101"/>
    <mergeCell ref="B268:E268"/>
    <mergeCell ref="B248:E248"/>
    <mergeCell ref="C183:E183"/>
    <mergeCell ref="C175:D175"/>
    <mergeCell ref="C176:D176"/>
    <mergeCell ref="C177:D177"/>
    <mergeCell ref="C178:D178"/>
    <mergeCell ref="C189:D189"/>
    <mergeCell ref="C190:D190"/>
    <mergeCell ref="C191:D191"/>
    <mergeCell ref="C243:E243"/>
    <mergeCell ref="C249:E249"/>
    <mergeCell ref="C245:E245"/>
    <mergeCell ref="C182:D182"/>
    <mergeCell ref="C184:D184"/>
    <mergeCell ref="C185:D185"/>
    <mergeCell ref="C186:D186"/>
    <mergeCell ref="C187:D187"/>
    <mergeCell ref="C188:D188"/>
    <mergeCell ref="C192:D192"/>
    <mergeCell ref="C163:D163"/>
    <mergeCell ref="C165:D165"/>
    <mergeCell ref="C170:D170"/>
    <mergeCell ref="C172:D172"/>
    <mergeCell ref="C164:E164"/>
    <mergeCell ref="C167:D167"/>
    <mergeCell ref="C277:D277"/>
    <mergeCell ref="C275:D275"/>
    <mergeCell ref="C274:E274"/>
    <mergeCell ref="C276:D276"/>
    <mergeCell ref="C179:D179"/>
    <mergeCell ref="C180:D180"/>
    <mergeCell ref="C181:D181"/>
    <mergeCell ref="C168:D168"/>
    <mergeCell ref="C169:D169"/>
    <mergeCell ref="C281:D281"/>
    <mergeCell ref="C157:D157"/>
    <mergeCell ref="C158:D158"/>
    <mergeCell ref="C159:D159"/>
    <mergeCell ref="C160:D160"/>
    <mergeCell ref="C269:E269"/>
    <mergeCell ref="C173:D173"/>
    <mergeCell ref="C174:D174"/>
    <mergeCell ref="C273:D273"/>
    <mergeCell ref="C171:D171"/>
    <mergeCell ref="C130:D130"/>
    <mergeCell ref="C136:D136"/>
    <mergeCell ref="A138:A141"/>
    <mergeCell ref="C141:D141"/>
    <mergeCell ref="C133:D133"/>
    <mergeCell ref="C134:D134"/>
    <mergeCell ref="C135:D135"/>
    <mergeCell ref="C132:E132"/>
    <mergeCell ref="C131:D131"/>
    <mergeCell ref="B133:B136"/>
    <mergeCell ref="B142:E142"/>
    <mergeCell ref="C143:E143"/>
    <mergeCell ref="B145:E145"/>
    <mergeCell ref="C149:D149"/>
    <mergeCell ref="C147:D147"/>
    <mergeCell ref="C150:D150"/>
    <mergeCell ref="C151:D151"/>
    <mergeCell ref="C152:D152"/>
    <mergeCell ref="C148:D148"/>
    <mergeCell ref="C115:D115"/>
    <mergeCell ref="C116:D116"/>
    <mergeCell ref="C117:D117"/>
    <mergeCell ref="C118:D118"/>
    <mergeCell ref="C119:D119"/>
    <mergeCell ref="C120:D120"/>
    <mergeCell ref="C121:D121"/>
    <mergeCell ref="C129:D129"/>
    <mergeCell ref="C122:D122"/>
    <mergeCell ref="C123:D123"/>
    <mergeCell ref="C124:D124"/>
    <mergeCell ref="C127:D127"/>
    <mergeCell ref="C128:D128"/>
    <mergeCell ref="C125:D125"/>
    <mergeCell ref="C105:E105"/>
    <mergeCell ref="C72:D72"/>
    <mergeCell ref="C73:D73"/>
    <mergeCell ref="C74:D74"/>
    <mergeCell ref="C75:D75"/>
    <mergeCell ref="C76:D76"/>
    <mergeCell ref="C82:D82"/>
    <mergeCell ref="C83:D83"/>
    <mergeCell ref="C84:D84"/>
    <mergeCell ref="C85:D85"/>
    <mergeCell ref="C21:D21"/>
    <mergeCell ref="C22:D22"/>
    <mergeCell ref="C23:D23"/>
    <mergeCell ref="C48:D48"/>
    <mergeCell ref="C39:D39"/>
    <mergeCell ref="C40:D40"/>
    <mergeCell ref="C43:D43"/>
    <mergeCell ref="C44:D44"/>
    <mergeCell ref="C45:D45"/>
    <mergeCell ref="C34:D34"/>
    <mergeCell ref="R1:R2"/>
    <mergeCell ref="S1:S2"/>
    <mergeCell ref="T1:T2"/>
    <mergeCell ref="B3:E3"/>
    <mergeCell ref="N1:N2"/>
    <mergeCell ref="O1:O2"/>
    <mergeCell ref="P1:P2"/>
    <mergeCell ref="Q1:Q2"/>
    <mergeCell ref="J1:J2"/>
    <mergeCell ref="K1:K2"/>
    <mergeCell ref="L1:L2"/>
    <mergeCell ref="M1:M2"/>
    <mergeCell ref="F1:F2"/>
    <mergeCell ref="G1:G2"/>
    <mergeCell ref="H1:H2"/>
    <mergeCell ref="I1:I2"/>
    <mergeCell ref="A1:A2"/>
    <mergeCell ref="B1:B2"/>
    <mergeCell ref="C1:D2"/>
    <mergeCell ref="E1:E2"/>
    <mergeCell ref="C4:E4"/>
    <mergeCell ref="C7:E7"/>
    <mergeCell ref="B6:E6"/>
    <mergeCell ref="C9:E9"/>
    <mergeCell ref="C5:D5"/>
    <mergeCell ref="C8:D8"/>
    <mergeCell ref="C78:D78"/>
    <mergeCell ref="C79:D79"/>
    <mergeCell ref="C80:D80"/>
    <mergeCell ref="B32:E32"/>
    <mergeCell ref="C41:D41"/>
    <mergeCell ref="C46:D46"/>
    <mergeCell ref="C55:D55"/>
    <mergeCell ref="C56:D56"/>
    <mergeCell ref="C77:D77"/>
    <mergeCell ref="C49:D49"/>
    <mergeCell ref="C81:D81"/>
    <mergeCell ref="C47:D47"/>
    <mergeCell ref="C10:D10"/>
    <mergeCell ref="C13:D13"/>
    <mergeCell ref="C14:D14"/>
    <mergeCell ref="B11:E11"/>
    <mergeCell ref="C12:E12"/>
    <mergeCell ref="C15:D15"/>
    <mergeCell ref="C16:D16"/>
    <mergeCell ref="C17:D17"/>
    <mergeCell ref="A12:A27"/>
    <mergeCell ref="B13:B27"/>
    <mergeCell ref="B28:E28"/>
    <mergeCell ref="C24:D24"/>
    <mergeCell ref="C25:D25"/>
    <mergeCell ref="C26:D26"/>
    <mergeCell ref="C18:D18"/>
    <mergeCell ref="C19:D19"/>
    <mergeCell ref="C20:D20"/>
    <mergeCell ref="C27:D27"/>
    <mergeCell ref="C63:D63"/>
    <mergeCell ref="C66:D66"/>
    <mergeCell ref="C59:D59"/>
    <mergeCell ref="C60:D60"/>
    <mergeCell ref="C61:D61"/>
    <mergeCell ref="C62:D62"/>
    <mergeCell ref="C99:D99"/>
    <mergeCell ref="C86:D86"/>
    <mergeCell ref="C93:D93"/>
    <mergeCell ref="C88:D88"/>
    <mergeCell ref="C89:D89"/>
    <mergeCell ref="C90:D90"/>
    <mergeCell ref="C91:D91"/>
    <mergeCell ref="C100:D100"/>
    <mergeCell ref="C87:D87"/>
    <mergeCell ref="C109:D109"/>
    <mergeCell ref="C110:D110"/>
    <mergeCell ref="C106:D106"/>
    <mergeCell ref="C107:D107"/>
    <mergeCell ref="C108:D108"/>
    <mergeCell ref="C94:D94"/>
    <mergeCell ref="C97:D97"/>
    <mergeCell ref="C98:D98"/>
    <mergeCell ref="C111:D111"/>
    <mergeCell ref="C112:D112"/>
    <mergeCell ref="C113:D113"/>
    <mergeCell ref="C114:D114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4:D204"/>
    <mergeCell ref="C203:E203"/>
    <mergeCell ref="C205:D205"/>
    <mergeCell ref="C206:D206"/>
    <mergeCell ref="C207:D207"/>
    <mergeCell ref="C208:D208"/>
    <mergeCell ref="C233:D233"/>
    <mergeCell ref="C234:D234"/>
    <mergeCell ref="C225:D225"/>
    <mergeCell ref="C224:E224"/>
    <mergeCell ref="C232:D232"/>
    <mergeCell ref="C231:D231"/>
    <mergeCell ref="C227:D227"/>
    <mergeCell ref="C226:D226"/>
    <mergeCell ref="C228:D228"/>
    <mergeCell ref="C229:D229"/>
    <mergeCell ref="C223:D223"/>
    <mergeCell ref="C213:D213"/>
    <mergeCell ref="C214:D214"/>
    <mergeCell ref="C215:D215"/>
    <mergeCell ref="C216:D216"/>
    <mergeCell ref="C220:D220"/>
    <mergeCell ref="C221:D221"/>
    <mergeCell ref="C222:D222"/>
    <mergeCell ref="C209:D209"/>
    <mergeCell ref="C217:D217"/>
    <mergeCell ref="C218:D218"/>
    <mergeCell ref="C219:D219"/>
    <mergeCell ref="C210:D210"/>
    <mergeCell ref="C211:D211"/>
    <mergeCell ref="C212:D212"/>
    <mergeCell ref="B281:B283"/>
    <mergeCell ref="A269:A283"/>
    <mergeCell ref="C282:D282"/>
    <mergeCell ref="C283:D283"/>
    <mergeCell ref="C280:E280"/>
    <mergeCell ref="B270:B273"/>
    <mergeCell ref="C270:D270"/>
    <mergeCell ref="C271:D271"/>
    <mergeCell ref="C278:E278"/>
    <mergeCell ref="C272:D272"/>
    <mergeCell ref="B275:B277"/>
    <mergeCell ref="B204:B223"/>
    <mergeCell ref="A146:A247"/>
    <mergeCell ref="B246:B247"/>
    <mergeCell ref="B184:B202"/>
    <mergeCell ref="B165:B182"/>
    <mergeCell ref="B147:B163"/>
    <mergeCell ref="B225:B242"/>
    <mergeCell ref="B250:B259"/>
    <mergeCell ref="A249:A259"/>
    <mergeCell ref="C251:D251"/>
    <mergeCell ref="C244:D244"/>
    <mergeCell ref="C246:D246"/>
    <mergeCell ref="C247:D247"/>
    <mergeCell ref="C241:D241"/>
    <mergeCell ref="C242:D242"/>
    <mergeCell ref="C230:D230"/>
    <mergeCell ref="C250:D250"/>
    <mergeCell ref="C240:D240"/>
    <mergeCell ref="C235:D235"/>
    <mergeCell ref="C236:D236"/>
    <mergeCell ref="C237:D237"/>
    <mergeCell ref="C238:D238"/>
    <mergeCell ref="C239:D239"/>
    <mergeCell ref="C252:D252"/>
    <mergeCell ref="C253:D253"/>
    <mergeCell ref="C254:D254"/>
    <mergeCell ref="D484:E484"/>
    <mergeCell ref="C256:D256"/>
    <mergeCell ref="C257:D257"/>
    <mergeCell ref="C258:D258"/>
    <mergeCell ref="C259:D259"/>
    <mergeCell ref="C255:D255"/>
    <mergeCell ref="C279:D27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7"/>
  <sheetViews>
    <sheetView workbookViewId="0" topLeftCell="B1">
      <pane xSplit="4875" topLeftCell="I2" activePane="topRight" state="split"/>
      <selection pane="topLeft" activeCell="C8" sqref="C8:E13"/>
      <selection pane="topRight" activeCell="L8" sqref="L8"/>
    </sheetView>
  </sheetViews>
  <sheetFormatPr defaultColWidth="9.140625" defaultRowHeight="12.75"/>
  <cols>
    <col min="1" max="1" width="0.9921875" style="0" customWidth="1"/>
    <col min="2" max="2" width="5.57421875" style="0" customWidth="1"/>
    <col min="4" max="4" width="0.9921875" style="0" customWidth="1"/>
    <col min="5" max="5" width="20.00390625" style="0" customWidth="1"/>
    <col min="6" max="6" width="16.00390625" style="0" customWidth="1"/>
    <col min="7" max="7" width="12.7109375" style="0" customWidth="1"/>
    <col min="8" max="8" width="11.8515625" style="0" customWidth="1"/>
    <col min="9" max="9" width="9.28125" style="0" customWidth="1"/>
    <col min="10" max="10" width="11.8515625" style="0" customWidth="1"/>
    <col min="11" max="11" width="16.28125" style="0" customWidth="1"/>
    <col min="12" max="12" width="13.140625" style="0" customWidth="1"/>
    <col min="13" max="13" width="13.28125" style="0" customWidth="1"/>
    <col min="14" max="14" width="10.00390625" style="0" customWidth="1"/>
    <col min="15" max="15" width="12.140625" style="0" customWidth="1"/>
    <col min="16" max="16" width="9.7109375" style="0" bestFit="1" customWidth="1"/>
  </cols>
  <sheetData>
    <row r="2" spans="6:16" ht="12.75">
      <c r="F2" s="61" t="s">
        <v>250</v>
      </c>
      <c r="G2" s="906" t="s">
        <v>248</v>
      </c>
      <c r="H2" s="907"/>
      <c r="I2" s="907"/>
      <c r="J2" s="908"/>
      <c r="K2" s="61" t="s">
        <v>250</v>
      </c>
      <c r="L2" s="906" t="s">
        <v>249</v>
      </c>
      <c r="M2" s="907"/>
      <c r="N2" s="907"/>
      <c r="O2" s="908"/>
      <c r="P2" s="903" t="s">
        <v>251</v>
      </c>
    </row>
    <row r="3" spans="6:16" ht="12.75">
      <c r="F3" s="384" t="s">
        <v>243</v>
      </c>
      <c r="G3" s="383" t="s">
        <v>244</v>
      </c>
      <c r="H3" s="383" t="s">
        <v>245</v>
      </c>
      <c r="I3" s="383" t="s">
        <v>247</v>
      </c>
      <c r="J3" s="383" t="s">
        <v>246</v>
      </c>
      <c r="K3" s="384" t="s">
        <v>242</v>
      </c>
      <c r="L3" s="383" t="s">
        <v>244</v>
      </c>
      <c r="M3" s="383" t="s">
        <v>245</v>
      </c>
      <c r="N3" s="383" t="s">
        <v>247</v>
      </c>
      <c r="O3" s="383" t="s">
        <v>246</v>
      </c>
      <c r="P3" s="903"/>
    </row>
    <row r="4" spans="2:16" ht="18" customHeight="1">
      <c r="B4" s="127">
        <v>85415</v>
      </c>
      <c r="C4" s="622" t="s">
        <v>113</v>
      </c>
      <c r="D4" s="772"/>
      <c r="E4" s="773"/>
      <c r="F4" s="379">
        <f aca="true" t="shared" si="0" ref="F4:P4">SUM(F5:F13)</f>
        <v>122012</v>
      </c>
      <c r="G4" s="379">
        <f t="shared" si="0"/>
        <v>61644</v>
      </c>
      <c r="H4" s="379">
        <f t="shared" si="0"/>
        <v>45468</v>
      </c>
      <c r="I4" s="379">
        <f t="shared" si="0"/>
        <v>3825</v>
      </c>
      <c r="J4" s="379">
        <f t="shared" si="0"/>
        <v>11075</v>
      </c>
      <c r="K4" s="379">
        <f t="shared" si="0"/>
        <v>129291.51</v>
      </c>
      <c r="L4" s="379">
        <f t="shared" si="0"/>
        <v>62895.51</v>
      </c>
      <c r="M4" s="379">
        <f t="shared" si="0"/>
        <v>51496</v>
      </c>
      <c r="N4" s="379">
        <f t="shared" si="0"/>
        <v>3825</v>
      </c>
      <c r="O4" s="379">
        <f t="shared" si="0"/>
        <v>11075</v>
      </c>
      <c r="P4" s="379">
        <f t="shared" si="0"/>
        <v>7279.51</v>
      </c>
    </row>
    <row r="5" spans="2:16" ht="18" customHeight="1">
      <c r="B5" s="249"/>
      <c r="C5" s="662">
        <v>3240</v>
      </c>
      <c r="D5" s="783"/>
      <c r="E5" s="169" t="s">
        <v>222</v>
      </c>
      <c r="F5" s="380">
        <f aca="true" t="shared" si="1" ref="F5:F14">SUM(G5:J5)</f>
        <v>44800</v>
      </c>
      <c r="G5" s="94">
        <v>14550</v>
      </c>
      <c r="H5" s="94">
        <v>15350</v>
      </c>
      <c r="I5" s="94">
        <v>3825</v>
      </c>
      <c r="J5" s="381">
        <v>11075</v>
      </c>
      <c r="K5" s="380">
        <f aca="true" t="shared" si="2" ref="K5:K14">SUM(L5:O5)</f>
        <v>49600</v>
      </c>
      <c r="L5" s="381">
        <v>14550</v>
      </c>
      <c r="M5" s="381">
        <v>20150</v>
      </c>
      <c r="N5" s="381">
        <v>3825</v>
      </c>
      <c r="O5" s="381">
        <v>11075</v>
      </c>
      <c r="P5" s="323">
        <f aca="true" t="shared" si="3" ref="P5:P15">K5-F5</f>
        <v>4800</v>
      </c>
    </row>
    <row r="6" spans="2:16" ht="18" customHeight="1">
      <c r="B6" s="239"/>
      <c r="C6" s="662">
        <v>3248</v>
      </c>
      <c r="D6" s="783"/>
      <c r="E6" s="169" t="s">
        <v>222</v>
      </c>
      <c r="F6" s="380">
        <f t="shared" si="1"/>
        <v>52504</v>
      </c>
      <c r="G6" s="94">
        <v>32024</v>
      </c>
      <c r="H6" s="94">
        <v>20480</v>
      </c>
      <c r="I6" s="381"/>
      <c r="J6" s="381"/>
      <c r="K6" s="380">
        <f t="shared" si="2"/>
        <v>48280</v>
      </c>
      <c r="L6" s="381">
        <v>29920</v>
      </c>
      <c r="M6" s="381">
        <v>18360</v>
      </c>
      <c r="N6" s="381"/>
      <c r="O6" s="381"/>
      <c r="P6" s="323">
        <f t="shared" si="3"/>
        <v>-4224</v>
      </c>
    </row>
    <row r="7" spans="2:16" ht="18" customHeight="1">
      <c r="B7" s="250"/>
      <c r="C7" s="662">
        <v>3249</v>
      </c>
      <c r="D7" s="783"/>
      <c r="E7" s="169" t="s">
        <v>222</v>
      </c>
      <c r="F7" s="380">
        <f t="shared" si="1"/>
        <v>24708</v>
      </c>
      <c r="G7" s="94">
        <v>15070</v>
      </c>
      <c r="H7" s="94">
        <v>9638</v>
      </c>
      <c r="I7" s="381"/>
      <c r="J7" s="381"/>
      <c r="K7" s="380">
        <f t="shared" si="2"/>
        <v>22720</v>
      </c>
      <c r="L7" s="381">
        <v>14080</v>
      </c>
      <c r="M7" s="381">
        <v>8640</v>
      </c>
      <c r="N7" s="381"/>
      <c r="O7" s="381"/>
      <c r="P7" s="323">
        <f t="shared" si="3"/>
        <v>-1988</v>
      </c>
    </row>
    <row r="8" spans="3:16" ht="21.75" customHeight="1">
      <c r="C8" s="794">
        <v>4178</v>
      </c>
      <c r="D8" s="628"/>
      <c r="E8" s="165" t="s">
        <v>131</v>
      </c>
      <c r="F8" s="98">
        <f t="shared" si="1"/>
        <v>0</v>
      </c>
      <c r="G8" s="382"/>
      <c r="H8" s="382"/>
      <c r="I8" s="382"/>
      <c r="J8" s="382"/>
      <c r="K8" s="98">
        <f t="shared" si="2"/>
        <v>3330.3199999999997</v>
      </c>
      <c r="L8" s="382">
        <v>1665.32</v>
      </c>
      <c r="M8" s="382">
        <v>1665</v>
      </c>
      <c r="N8" s="382"/>
      <c r="O8" s="382"/>
      <c r="P8" s="323">
        <f t="shared" si="3"/>
        <v>3330.3199999999997</v>
      </c>
    </row>
    <row r="9" spans="3:16" ht="21.75" customHeight="1">
      <c r="C9" s="794">
        <v>4179</v>
      </c>
      <c r="D9" s="628"/>
      <c r="E9" s="165" t="s">
        <v>131</v>
      </c>
      <c r="F9" s="98">
        <f t="shared" si="1"/>
        <v>0</v>
      </c>
      <c r="G9" s="382"/>
      <c r="H9" s="382"/>
      <c r="I9" s="382"/>
      <c r="J9" s="382"/>
      <c r="K9" s="98">
        <f t="shared" si="2"/>
        <v>1567.6799999999998</v>
      </c>
      <c r="L9" s="382">
        <v>783.68</v>
      </c>
      <c r="M9" s="382">
        <v>784</v>
      </c>
      <c r="N9" s="382"/>
      <c r="O9" s="382"/>
      <c r="P9" s="323">
        <f t="shared" si="3"/>
        <v>1567.6799999999998</v>
      </c>
    </row>
    <row r="10" spans="3:16" ht="21.75" customHeight="1">
      <c r="C10" s="635">
        <v>4218</v>
      </c>
      <c r="D10" s="630"/>
      <c r="E10" s="120" t="s">
        <v>119</v>
      </c>
      <c r="F10" s="92">
        <f t="shared" si="1"/>
        <v>0</v>
      </c>
      <c r="G10" s="17"/>
      <c r="H10" s="17"/>
      <c r="I10" s="17"/>
      <c r="J10" s="17"/>
      <c r="K10" s="92">
        <f t="shared" si="2"/>
        <v>1979</v>
      </c>
      <c r="L10" s="17">
        <v>965</v>
      </c>
      <c r="M10" s="17">
        <v>1014</v>
      </c>
      <c r="N10" s="17"/>
      <c r="O10" s="17"/>
      <c r="P10" s="323">
        <f t="shared" si="3"/>
        <v>1979</v>
      </c>
    </row>
    <row r="11" spans="3:16" ht="21.75" customHeight="1">
      <c r="C11" s="635">
        <v>4219</v>
      </c>
      <c r="D11" s="630"/>
      <c r="E11" s="120" t="s">
        <v>119</v>
      </c>
      <c r="F11" s="92">
        <f t="shared" si="1"/>
        <v>0</v>
      </c>
      <c r="G11" s="17"/>
      <c r="H11" s="17"/>
      <c r="I11" s="17"/>
      <c r="J11" s="17"/>
      <c r="K11" s="92">
        <f t="shared" si="2"/>
        <v>931.12</v>
      </c>
      <c r="L11" s="17">
        <v>454.12</v>
      </c>
      <c r="M11" s="17">
        <v>477</v>
      </c>
      <c r="N11" s="17"/>
      <c r="O11" s="17"/>
      <c r="P11" s="323">
        <f t="shared" si="3"/>
        <v>931.12</v>
      </c>
    </row>
    <row r="12" spans="3:16" ht="43.5" customHeight="1">
      <c r="C12" s="632">
        <v>4748</v>
      </c>
      <c r="D12" s="632"/>
      <c r="E12" s="166" t="s">
        <v>197</v>
      </c>
      <c r="F12" s="92">
        <f t="shared" si="1"/>
        <v>0</v>
      </c>
      <c r="G12" s="17"/>
      <c r="H12" s="17"/>
      <c r="I12" s="17"/>
      <c r="J12" s="17"/>
      <c r="K12" s="92">
        <f t="shared" si="2"/>
        <v>600.63</v>
      </c>
      <c r="L12" s="17">
        <v>324.63</v>
      </c>
      <c r="M12" s="17">
        <v>276</v>
      </c>
      <c r="N12" s="17"/>
      <c r="O12" s="17"/>
      <c r="P12" s="323">
        <f t="shared" si="3"/>
        <v>600.63</v>
      </c>
    </row>
    <row r="13" spans="3:16" ht="43.5" customHeight="1">
      <c r="C13" s="632">
        <v>4749</v>
      </c>
      <c r="D13" s="632"/>
      <c r="E13" s="166" t="s">
        <v>197</v>
      </c>
      <c r="F13" s="92">
        <f t="shared" si="1"/>
        <v>0</v>
      </c>
      <c r="G13" s="17"/>
      <c r="H13" s="17"/>
      <c r="I13" s="17"/>
      <c r="J13" s="17"/>
      <c r="K13" s="92">
        <f t="shared" si="2"/>
        <v>282.76</v>
      </c>
      <c r="L13" s="17">
        <v>152.76</v>
      </c>
      <c r="M13" s="17">
        <v>130</v>
      </c>
      <c r="N13" s="17"/>
      <c r="O13" s="17"/>
      <c r="P13" s="323">
        <f t="shared" si="3"/>
        <v>282.76</v>
      </c>
    </row>
    <row r="14" spans="5:16" ht="18" customHeight="1">
      <c r="E14" s="386" t="s">
        <v>252</v>
      </c>
      <c r="F14" s="387">
        <f t="shared" si="1"/>
        <v>77212</v>
      </c>
      <c r="G14" s="17">
        <f>SUM(G6:G13)</f>
        <v>47094</v>
      </c>
      <c r="H14" s="17">
        <f>SUM(H6:H13)</f>
        <v>30118</v>
      </c>
      <c r="I14" s="17">
        <f>SUM(I6:I13)</f>
        <v>0</v>
      </c>
      <c r="J14" s="17"/>
      <c r="K14" s="92">
        <f t="shared" si="2"/>
        <v>79691.51000000001</v>
      </c>
      <c r="L14" s="17">
        <f>SUM(L6:L13)</f>
        <v>48345.51</v>
      </c>
      <c r="M14" s="17">
        <f>SUM(M6:M13)</f>
        <v>31346</v>
      </c>
      <c r="N14" s="17">
        <f>SUM(N6:N13)</f>
        <v>0</v>
      </c>
      <c r="O14" s="17"/>
      <c r="P14" s="323">
        <f t="shared" si="3"/>
        <v>2479.5100000000093</v>
      </c>
    </row>
    <row r="15" spans="5:16" ht="18" customHeight="1">
      <c r="E15" s="385" t="s">
        <v>253</v>
      </c>
      <c r="F15" s="323">
        <f>SUM(F4-K4)</f>
        <v>-7279.509999999995</v>
      </c>
      <c r="G15" s="323">
        <f>SUM(G4-L4)</f>
        <v>-1251.510000000002</v>
      </c>
      <c r="H15" s="323">
        <f>SUM(H4-M4)</f>
        <v>-6028</v>
      </c>
      <c r="I15" s="323">
        <f>SUM(I4-N4)</f>
        <v>0</v>
      </c>
      <c r="J15" s="323">
        <f>SUM(J4-O4)</f>
        <v>0</v>
      </c>
      <c r="K15" s="323">
        <f>SUM(L15:N15)</f>
        <v>0</v>
      </c>
      <c r="L15" s="17"/>
      <c r="M15" s="17"/>
      <c r="N15" s="17"/>
      <c r="O15" s="17"/>
      <c r="P15" s="323">
        <f t="shared" si="3"/>
        <v>7279.509999999995</v>
      </c>
    </row>
    <row r="16" spans="8:13" ht="12.75">
      <c r="H16" s="904" t="s">
        <v>254</v>
      </c>
      <c r="I16" s="904"/>
      <c r="J16" s="904"/>
      <c r="K16" s="389">
        <f>SUM(L16:O16)</f>
        <v>18274.5</v>
      </c>
      <c r="L16" s="390">
        <v>0</v>
      </c>
      <c r="M16" s="390">
        <v>18274.5</v>
      </c>
    </row>
    <row r="17" spans="8:13" ht="12.75">
      <c r="H17" s="905" t="s">
        <v>255</v>
      </c>
      <c r="I17" s="905"/>
      <c r="J17" s="905"/>
      <c r="K17" s="391">
        <f>SUM(K14:K16)</f>
        <v>97966.01000000001</v>
      </c>
      <c r="L17" s="391">
        <f>SUM(L14:L16)</f>
        <v>48345.51</v>
      </c>
      <c r="M17" s="391">
        <f>SUM(M14:M16)</f>
        <v>49620.5</v>
      </c>
    </row>
  </sheetData>
  <mergeCells count="15">
    <mergeCell ref="C11:D11"/>
    <mergeCell ref="C4:E4"/>
    <mergeCell ref="C5:D5"/>
    <mergeCell ref="C6:D6"/>
    <mergeCell ref="C7:D7"/>
    <mergeCell ref="P2:P3"/>
    <mergeCell ref="H16:J16"/>
    <mergeCell ref="H17:J17"/>
    <mergeCell ref="C12:D12"/>
    <mergeCell ref="C13:D13"/>
    <mergeCell ref="G2:J2"/>
    <mergeCell ref="L2:O2"/>
    <mergeCell ref="C8:D8"/>
    <mergeCell ref="C9:D9"/>
    <mergeCell ref="C10:D10"/>
  </mergeCells>
  <printOptions/>
  <pageMargins left="0.75" right="0.75" top="1" bottom="1" header="0.5" footer="0.5"/>
  <pageSetup fitToHeight="1" fitToWidth="1" horizontalDpi="600" verticalDpi="600" orientation="landscape" paperSize="9" scale="76" r:id="rId1"/>
  <headerFooter alignWithMargins="0">
    <oddHeader xml:space="preserve">&amp;C&amp;A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C2:Q19"/>
  <sheetViews>
    <sheetView view="pageBreakPreview" zoomScaleSheetLayoutView="100" workbookViewId="0" topLeftCell="D1">
      <selection activeCell="Q6" sqref="Q6:Q7"/>
    </sheetView>
  </sheetViews>
  <sheetFormatPr defaultColWidth="9.140625" defaultRowHeight="12.75"/>
  <cols>
    <col min="1" max="1" width="0.2890625" style="0" customWidth="1"/>
    <col min="2" max="2" width="9.140625" style="0" hidden="1" customWidth="1"/>
    <col min="3" max="3" width="5.8515625" style="0" customWidth="1"/>
    <col min="4" max="4" width="9.00390625" style="0" customWidth="1"/>
    <col min="5" max="5" width="3.7109375" style="0" hidden="1" customWidth="1"/>
    <col min="6" max="6" width="23.421875" style="0" customWidth="1"/>
    <col min="7" max="7" width="15.8515625" style="0" customWidth="1"/>
    <col min="8" max="8" width="4.00390625" style="0" customWidth="1"/>
    <col min="9" max="9" width="5.57421875" style="0" customWidth="1"/>
    <col min="10" max="10" width="7.28125" style="0" customWidth="1"/>
    <col min="11" max="11" width="18.140625" style="0" customWidth="1"/>
    <col min="12" max="12" width="15.8515625" style="0" customWidth="1"/>
    <col min="13" max="13" width="5.8515625" style="0" customWidth="1"/>
    <col min="14" max="14" width="6.140625" style="0" customWidth="1"/>
    <col min="15" max="15" width="6.57421875" style="0" customWidth="1"/>
    <col min="16" max="16" width="13.57421875" style="0" customWidth="1"/>
    <col min="17" max="17" width="12.8515625" style="0" customWidth="1"/>
  </cols>
  <sheetData>
    <row r="2" spans="7:17" ht="12.75">
      <c r="G2" s="61" t="s">
        <v>250</v>
      </c>
      <c r="H2" s="906" t="s">
        <v>248</v>
      </c>
      <c r="I2" s="907"/>
      <c r="J2" s="907"/>
      <c r="K2" s="908"/>
      <c r="L2" s="61" t="s">
        <v>250</v>
      </c>
      <c r="M2" s="906" t="s">
        <v>249</v>
      </c>
      <c r="N2" s="907"/>
      <c r="O2" s="907"/>
      <c r="P2" s="908"/>
      <c r="Q2" s="903" t="s">
        <v>251</v>
      </c>
    </row>
    <row r="3" spans="7:17" ht="12.75">
      <c r="G3" s="384" t="s">
        <v>243</v>
      </c>
      <c r="H3" s="383" t="s">
        <v>244</v>
      </c>
      <c r="I3" s="383" t="s">
        <v>245</v>
      </c>
      <c r="J3" s="383" t="s">
        <v>247</v>
      </c>
      <c r="K3" s="383" t="s">
        <v>246</v>
      </c>
      <c r="L3" s="384" t="s">
        <v>242</v>
      </c>
      <c r="M3" s="383" t="s">
        <v>244</v>
      </c>
      <c r="N3" s="383" t="s">
        <v>245</v>
      </c>
      <c r="O3" s="383" t="s">
        <v>247</v>
      </c>
      <c r="P3" s="383" t="s">
        <v>246</v>
      </c>
      <c r="Q3" s="903"/>
    </row>
    <row r="4" spans="3:17" ht="12.75">
      <c r="C4" s="155">
        <v>80309</v>
      </c>
      <c r="D4" s="772" t="s">
        <v>84</v>
      </c>
      <c r="E4" s="772"/>
      <c r="F4" s="773"/>
      <c r="G4" s="379">
        <f aca="true" t="shared" si="0" ref="G4:Q4">SUM(G5:G15)</f>
        <v>397707</v>
      </c>
      <c r="H4" s="379">
        <f t="shared" si="0"/>
        <v>0</v>
      </c>
      <c r="I4" s="379">
        <f t="shared" si="0"/>
        <v>0</v>
      </c>
      <c r="J4" s="379">
        <f t="shared" si="0"/>
        <v>0</v>
      </c>
      <c r="K4" s="379">
        <f t="shared" si="0"/>
        <v>397707</v>
      </c>
      <c r="L4" s="379">
        <f t="shared" si="0"/>
        <v>397871</v>
      </c>
      <c r="M4" s="379">
        <f t="shared" si="0"/>
        <v>0</v>
      </c>
      <c r="N4" s="379">
        <f t="shared" si="0"/>
        <v>0</v>
      </c>
      <c r="O4" s="379">
        <f t="shared" si="0"/>
        <v>0</v>
      </c>
      <c r="P4" s="379">
        <f t="shared" si="0"/>
        <v>397871</v>
      </c>
      <c r="Q4" s="88">
        <f t="shared" si="0"/>
        <v>164</v>
      </c>
    </row>
    <row r="5" spans="3:17" ht="1.5" customHeight="1">
      <c r="C5" s="239"/>
      <c r="D5" s="662">
        <v>3240</v>
      </c>
      <c r="E5" s="783"/>
      <c r="F5" s="169" t="s">
        <v>222</v>
      </c>
      <c r="G5" s="380">
        <f aca="true" t="shared" si="1" ref="G5:G11">SUM(H5:K5)</f>
        <v>0</v>
      </c>
      <c r="H5" s="94"/>
      <c r="I5" s="94"/>
      <c r="J5" s="94"/>
      <c r="K5" s="381"/>
      <c r="L5" s="380">
        <f aca="true" t="shared" si="2" ref="L5:L15">SUM(M5:P5)</f>
        <v>0</v>
      </c>
      <c r="M5" s="381"/>
      <c r="N5" s="381"/>
      <c r="O5" s="381"/>
      <c r="P5" s="381"/>
      <c r="Q5" s="323">
        <f aca="true" t="shared" si="3" ref="Q5:Q11">L5-G5</f>
        <v>0</v>
      </c>
    </row>
    <row r="6" spans="3:17" ht="21" customHeight="1">
      <c r="C6" s="239"/>
      <c r="D6" s="662">
        <v>3218</v>
      </c>
      <c r="E6" s="783"/>
      <c r="F6" s="169" t="s">
        <v>204</v>
      </c>
      <c r="G6" s="380">
        <f t="shared" si="1"/>
        <v>277401</v>
      </c>
      <c r="H6" s="94"/>
      <c r="I6" s="94"/>
      <c r="J6" s="381"/>
      <c r="K6" s="381">
        <v>277401</v>
      </c>
      <c r="L6" s="380">
        <f t="shared" si="2"/>
        <v>257308</v>
      </c>
      <c r="M6" s="381"/>
      <c r="N6" s="381"/>
      <c r="O6" s="381"/>
      <c r="P6" s="381">
        <v>257308</v>
      </c>
      <c r="Q6" s="323">
        <f t="shared" si="3"/>
        <v>-20093</v>
      </c>
    </row>
    <row r="7" spans="3:17" ht="21" customHeight="1">
      <c r="C7" s="250"/>
      <c r="D7" s="662">
        <v>3219</v>
      </c>
      <c r="E7" s="783"/>
      <c r="F7" s="169" t="s">
        <v>204</v>
      </c>
      <c r="G7" s="380">
        <f t="shared" si="1"/>
        <v>120306</v>
      </c>
      <c r="H7" s="94"/>
      <c r="I7" s="94"/>
      <c r="J7" s="381"/>
      <c r="K7" s="381">
        <v>120306</v>
      </c>
      <c r="L7" s="380">
        <f t="shared" si="2"/>
        <v>111592</v>
      </c>
      <c r="M7" s="381"/>
      <c r="N7" s="381"/>
      <c r="O7" s="381"/>
      <c r="P7" s="381">
        <v>111592</v>
      </c>
      <c r="Q7" s="323">
        <f t="shared" si="3"/>
        <v>-8714</v>
      </c>
    </row>
    <row r="8" spans="4:17" ht="21" customHeight="1">
      <c r="D8" s="794">
        <v>4178</v>
      </c>
      <c r="E8" s="628"/>
      <c r="F8" s="165" t="s">
        <v>131</v>
      </c>
      <c r="G8" s="98">
        <f t="shared" si="1"/>
        <v>0</v>
      </c>
      <c r="H8" s="382"/>
      <c r="I8" s="382"/>
      <c r="J8" s="382"/>
      <c r="K8" s="382"/>
      <c r="L8" s="98">
        <f t="shared" si="2"/>
        <v>11621</v>
      </c>
      <c r="M8" s="382"/>
      <c r="N8" s="382"/>
      <c r="O8" s="382"/>
      <c r="P8" s="382">
        <v>11621</v>
      </c>
      <c r="Q8" s="323">
        <f t="shared" si="3"/>
        <v>11621</v>
      </c>
    </row>
    <row r="9" spans="4:17" ht="21" customHeight="1">
      <c r="D9" s="794">
        <v>4179</v>
      </c>
      <c r="E9" s="628"/>
      <c r="F9" s="165" t="s">
        <v>131</v>
      </c>
      <c r="G9" s="98">
        <f t="shared" si="1"/>
        <v>0</v>
      </c>
      <c r="H9" s="382"/>
      <c r="I9" s="382"/>
      <c r="J9" s="382"/>
      <c r="K9" s="382"/>
      <c r="L9" s="98">
        <f t="shared" si="2"/>
        <v>5041</v>
      </c>
      <c r="M9" s="382"/>
      <c r="N9" s="382"/>
      <c r="O9" s="382"/>
      <c r="P9" s="382">
        <v>5041</v>
      </c>
      <c r="Q9" s="323">
        <f t="shared" si="3"/>
        <v>5041</v>
      </c>
    </row>
    <row r="10" spans="4:17" ht="21" customHeight="1">
      <c r="D10" s="635">
        <v>4218</v>
      </c>
      <c r="E10" s="630"/>
      <c r="F10" s="120" t="s">
        <v>119</v>
      </c>
      <c r="G10" s="92">
        <f t="shared" si="1"/>
        <v>0</v>
      </c>
      <c r="H10" s="17"/>
      <c r="I10" s="17"/>
      <c r="J10" s="17"/>
      <c r="K10" s="17"/>
      <c r="L10" s="92">
        <f t="shared" si="2"/>
        <v>6497</v>
      </c>
      <c r="M10" s="17"/>
      <c r="N10" s="17"/>
      <c r="O10" s="17"/>
      <c r="P10" s="17">
        <v>6497</v>
      </c>
      <c r="Q10" s="323">
        <f t="shared" si="3"/>
        <v>6497</v>
      </c>
    </row>
    <row r="11" spans="4:17" ht="21" customHeight="1">
      <c r="D11" s="635">
        <v>4219</v>
      </c>
      <c r="E11" s="630"/>
      <c r="F11" s="122" t="s">
        <v>119</v>
      </c>
      <c r="G11" s="92">
        <f t="shared" si="1"/>
        <v>0</v>
      </c>
      <c r="H11" s="17"/>
      <c r="I11" s="17"/>
      <c r="J11" s="17"/>
      <c r="K11" s="17"/>
      <c r="L11" s="92">
        <f t="shared" si="2"/>
        <v>2819</v>
      </c>
      <c r="M11" s="17"/>
      <c r="N11" s="17"/>
      <c r="O11" s="17"/>
      <c r="P11" s="17">
        <v>2819</v>
      </c>
      <c r="Q11" s="323">
        <f t="shared" si="3"/>
        <v>2819</v>
      </c>
    </row>
    <row r="12" spans="4:17" ht="21" customHeight="1">
      <c r="D12" s="635">
        <v>4308</v>
      </c>
      <c r="E12" s="630"/>
      <c r="F12" s="120" t="s">
        <v>117</v>
      </c>
      <c r="G12" s="92">
        <f>SUM(H12:K12)</f>
        <v>0</v>
      </c>
      <c r="H12" s="17"/>
      <c r="I12" s="17"/>
      <c r="J12" s="17"/>
      <c r="K12" s="17"/>
      <c r="L12" s="92">
        <f t="shared" si="2"/>
        <v>837</v>
      </c>
      <c r="M12" s="17"/>
      <c r="N12" s="17"/>
      <c r="O12" s="17"/>
      <c r="P12" s="17">
        <v>837</v>
      </c>
      <c r="Q12" s="323">
        <f aca="true" t="shared" si="4" ref="Q12:Q17">L12-G12</f>
        <v>837</v>
      </c>
    </row>
    <row r="13" spans="4:17" ht="21" customHeight="1">
      <c r="D13" s="635">
        <v>4309</v>
      </c>
      <c r="E13" s="630"/>
      <c r="F13" s="120" t="s">
        <v>117</v>
      </c>
      <c r="G13" s="92">
        <f>SUM(H13:K13)</f>
        <v>0</v>
      </c>
      <c r="H13" s="17"/>
      <c r="I13" s="17"/>
      <c r="J13" s="17"/>
      <c r="K13" s="17"/>
      <c r="L13" s="92">
        <f t="shared" si="2"/>
        <v>363</v>
      </c>
      <c r="M13" s="17"/>
      <c r="N13" s="17"/>
      <c r="O13" s="17"/>
      <c r="P13" s="17">
        <v>363</v>
      </c>
      <c r="Q13" s="323">
        <f t="shared" si="4"/>
        <v>363</v>
      </c>
    </row>
    <row r="14" spans="4:17" ht="33.75" customHeight="1">
      <c r="D14" s="632">
        <v>4758</v>
      </c>
      <c r="E14" s="632"/>
      <c r="F14" s="120" t="s">
        <v>136</v>
      </c>
      <c r="G14" s="92">
        <f>SUM(H14:K14)</f>
        <v>0</v>
      </c>
      <c r="H14" s="17"/>
      <c r="I14" s="17"/>
      <c r="J14" s="17"/>
      <c r="K14" s="17"/>
      <c r="L14" s="92">
        <f t="shared" si="2"/>
        <v>1250</v>
      </c>
      <c r="M14" s="17"/>
      <c r="N14" s="17"/>
      <c r="O14" s="17"/>
      <c r="P14" s="17">
        <v>1250</v>
      </c>
      <c r="Q14" s="323">
        <f t="shared" si="4"/>
        <v>1250</v>
      </c>
    </row>
    <row r="15" spans="4:17" ht="32.25" customHeight="1">
      <c r="D15" s="632">
        <v>4759</v>
      </c>
      <c r="E15" s="632"/>
      <c r="F15" s="120" t="s">
        <v>136</v>
      </c>
      <c r="G15" s="92">
        <f>SUM(H15:K15)</f>
        <v>0</v>
      </c>
      <c r="H15" s="17"/>
      <c r="I15" s="17"/>
      <c r="J15" s="17"/>
      <c r="K15" s="17"/>
      <c r="L15" s="92">
        <f t="shared" si="2"/>
        <v>543</v>
      </c>
      <c r="M15" s="17"/>
      <c r="N15" s="17"/>
      <c r="O15" s="17"/>
      <c r="P15" s="17">
        <v>543</v>
      </c>
      <c r="Q15" s="323">
        <f t="shared" si="4"/>
        <v>543</v>
      </c>
    </row>
    <row r="16" spans="6:17" ht="12.75">
      <c r="F16" s="386" t="s">
        <v>252</v>
      </c>
      <c r="G16" s="387">
        <f>SUM(H16:K16)</f>
        <v>397707</v>
      </c>
      <c r="H16" s="17">
        <f>SUM(H6:H15)</f>
        <v>0</v>
      </c>
      <c r="I16" s="17">
        <f>SUM(I6:I15)</f>
        <v>0</v>
      </c>
      <c r="J16" s="17">
        <f>SUM(J6:J15)</f>
        <v>0</v>
      </c>
      <c r="K16" s="17">
        <f>SUM(K6:K15)</f>
        <v>397707</v>
      </c>
      <c r="L16" s="92">
        <f>SUM(M16:P16)</f>
        <v>397871</v>
      </c>
      <c r="M16" s="17">
        <f>SUM(M6:M15)</f>
        <v>0</v>
      </c>
      <c r="N16" s="17">
        <f>SUM(N6:N15)</f>
        <v>0</v>
      </c>
      <c r="O16" s="17">
        <f>SUM(O6:O15)</f>
        <v>0</v>
      </c>
      <c r="P16" s="17">
        <f>SUM(P6:P15)</f>
        <v>397871</v>
      </c>
      <c r="Q16" s="323">
        <f t="shared" si="4"/>
        <v>164</v>
      </c>
    </row>
    <row r="17" spans="6:17" ht="12.75">
      <c r="F17" s="385" t="s">
        <v>256</v>
      </c>
      <c r="G17" s="323">
        <f>SUM(G4-L4)</f>
        <v>-164</v>
      </c>
      <c r="H17" s="323">
        <f>SUM(H4-M4)</f>
        <v>0</v>
      </c>
      <c r="I17" s="323">
        <f>SUM(I4-N4)</f>
        <v>0</v>
      </c>
      <c r="J17" s="323">
        <f>SUM(J4-O4)</f>
        <v>0</v>
      </c>
      <c r="K17" s="323">
        <f>SUM(K4-P4)</f>
        <v>-164</v>
      </c>
      <c r="L17" s="323">
        <f>SUM(M17:O17)</f>
        <v>0</v>
      </c>
      <c r="M17" s="17"/>
      <c r="N17" s="17"/>
      <c r="O17" s="17"/>
      <c r="P17" s="17"/>
      <c r="Q17" s="323">
        <f t="shared" si="4"/>
        <v>164</v>
      </c>
    </row>
    <row r="18" spans="9:16" ht="12.75">
      <c r="I18" s="388" t="s">
        <v>254</v>
      </c>
      <c r="J18" s="388"/>
      <c r="K18" s="392"/>
      <c r="L18" s="389">
        <f>SUM(M18:P18)</f>
        <v>172604.78999999998</v>
      </c>
      <c r="M18" s="390">
        <v>159162.74</v>
      </c>
      <c r="N18" s="390">
        <v>274.02</v>
      </c>
      <c r="O18" s="390">
        <v>13168.03</v>
      </c>
      <c r="P18" s="390"/>
    </row>
    <row r="19" spans="9:16" ht="12.75">
      <c r="I19" s="80" t="s">
        <v>255</v>
      </c>
      <c r="J19" s="80"/>
      <c r="K19" s="393"/>
      <c r="L19" s="391">
        <f>SUM(L16:L18)</f>
        <v>570475.79</v>
      </c>
      <c r="M19" s="391">
        <f>SUM(M16:M18)</f>
        <v>159162.74</v>
      </c>
      <c r="N19" s="391">
        <f>SUM(N16:N18)</f>
        <v>274.02</v>
      </c>
      <c r="O19" s="391">
        <f>SUM(O16:O18)</f>
        <v>13168.03</v>
      </c>
      <c r="P19" s="391">
        <f>SUM(P16:P18)</f>
        <v>397871</v>
      </c>
    </row>
  </sheetData>
  <mergeCells count="15">
    <mergeCell ref="D15:E15"/>
    <mergeCell ref="D12:E12"/>
    <mergeCell ref="D13:E13"/>
    <mergeCell ref="D9:E9"/>
    <mergeCell ref="D10:E10"/>
    <mergeCell ref="D11:E11"/>
    <mergeCell ref="D14:E14"/>
    <mergeCell ref="D5:E5"/>
    <mergeCell ref="D6:E6"/>
    <mergeCell ref="D7:E7"/>
    <mergeCell ref="D8:E8"/>
    <mergeCell ref="H2:K2"/>
    <mergeCell ref="M2:P2"/>
    <mergeCell ref="Q2:Q3"/>
    <mergeCell ref="D4:F4"/>
  </mergeCells>
  <printOptions/>
  <pageMargins left="0.2" right="0.2" top="1" bottom="1" header="0.5" footer="0.5"/>
  <pageSetup horizontalDpi="600" verticalDpi="600" orientation="landscape" paperSize="9" scale="97" r:id="rId1"/>
  <headerFooter alignWithMargins="0">
    <oddHeader xml:space="preserve">&amp;C&amp;A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03"/>
  <sheetViews>
    <sheetView tabSelected="1" view="pageBreakPreview" zoomScaleSheetLayoutView="100" workbookViewId="0" topLeftCell="A269">
      <pane xSplit="2640" topLeftCell="E1" activePane="topLeft" state="split"/>
      <selection pane="topLeft" activeCell="V464" sqref="V464"/>
      <selection pane="topRight" activeCell="E260" sqref="E260"/>
    </sheetView>
  </sheetViews>
  <sheetFormatPr defaultColWidth="9.140625" defaultRowHeight="12.75"/>
  <cols>
    <col min="1" max="1" width="4.8515625" style="159" customWidth="1"/>
    <col min="2" max="2" width="8.00390625" style="159" customWidth="1"/>
    <col min="3" max="3" width="7.8515625" style="0" customWidth="1"/>
    <col min="4" max="4" width="0.71875" style="0" customWidth="1"/>
    <col min="5" max="5" width="33.140625" style="173" customWidth="1"/>
    <col min="6" max="6" width="18.421875" style="0" customWidth="1"/>
    <col min="7" max="7" width="13.28125" style="222" customWidth="1"/>
    <col min="8" max="8" width="18.7109375" style="0" customWidth="1"/>
    <col min="9" max="9" width="12.140625" style="222" hidden="1" customWidth="1"/>
    <col min="10" max="10" width="17.140625" style="0" hidden="1" customWidth="1"/>
    <col min="11" max="11" width="9.140625" style="222" hidden="1" customWidth="1"/>
    <col min="12" max="12" width="16.57421875" style="0" hidden="1" customWidth="1"/>
    <col min="13" max="13" width="9.140625" style="222" hidden="1" customWidth="1"/>
    <col min="14" max="14" width="16.7109375" style="0" hidden="1" customWidth="1"/>
    <col min="15" max="15" width="9.140625" style="222" hidden="1" customWidth="1"/>
    <col min="16" max="16" width="19.00390625" style="0" hidden="1" customWidth="1"/>
    <col min="17" max="17" width="9.140625" style="222" hidden="1" customWidth="1"/>
    <col min="18" max="18" width="18.57421875" style="0" hidden="1" customWidth="1"/>
    <col min="19" max="19" width="9.140625" style="222" hidden="1" customWidth="1"/>
    <col min="20" max="20" width="17.28125" style="0" hidden="1" customWidth="1"/>
  </cols>
  <sheetData>
    <row r="1" spans="1:20" ht="12.75" customHeight="1">
      <c r="A1" s="715" t="s">
        <v>0</v>
      </c>
      <c r="B1" s="717" t="s">
        <v>1</v>
      </c>
      <c r="C1" s="718" t="s">
        <v>2</v>
      </c>
      <c r="D1" s="719"/>
      <c r="E1" s="717" t="s">
        <v>3</v>
      </c>
      <c r="F1" s="710" t="s">
        <v>257</v>
      </c>
      <c r="G1" s="708" t="s">
        <v>5</v>
      </c>
      <c r="H1" s="712" t="s">
        <v>115</v>
      </c>
      <c r="I1" s="708" t="s">
        <v>5</v>
      </c>
      <c r="J1" s="706" t="s">
        <v>115</v>
      </c>
      <c r="K1" s="708" t="s">
        <v>5</v>
      </c>
      <c r="L1" s="706" t="s">
        <v>115</v>
      </c>
      <c r="M1" s="708" t="s">
        <v>5</v>
      </c>
      <c r="N1" s="706" t="s">
        <v>115</v>
      </c>
      <c r="O1" s="708" t="s">
        <v>116</v>
      </c>
      <c r="P1" s="706" t="s">
        <v>115</v>
      </c>
      <c r="Q1" s="708" t="s">
        <v>116</v>
      </c>
      <c r="R1" s="706" t="s">
        <v>115</v>
      </c>
      <c r="S1" s="708" t="s">
        <v>116</v>
      </c>
      <c r="T1" s="712" t="s">
        <v>115</v>
      </c>
    </row>
    <row r="2" spans="1:20" ht="12.75">
      <c r="A2" s="716"/>
      <c r="B2" s="652"/>
      <c r="C2" s="720"/>
      <c r="D2" s="721"/>
      <c r="E2" s="722"/>
      <c r="F2" s="711"/>
      <c r="G2" s="709"/>
      <c r="H2" s="713"/>
      <c r="I2" s="709"/>
      <c r="J2" s="707"/>
      <c r="K2" s="709"/>
      <c r="L2" s="707"/>
      <c r="M2" s="709"/>
      <c r="N2" s="707"/>
      <c r="O2" s="709"/>
      <c r="P2" s="707"/>
      <c r="Q2" s="709"/>
      <c r="R2" s="707"/>
      <c r="S2" s="709"/>
      <c r="T2" s="713"/>
    </row>
    <row r="3" spans="1:20" s="173" customFormat="1" ht="19.5" customHeight="1" hidden="1">
      <c r="A3" s="128">
        <v>10</v>
      </c>
      <c r="B3" s="714" t="s">
        <v>18</v>
      </c>
      <c r="C3" s="684"/>
      <c r="D3" s="684"/>
      <c r="E3" s="685"/>
      <c r="F3" s="366">
        <f>SUM(F4)</f>
        <v>45000</v>
      </c>
      <c r="G3" s="364"/>
      <c r="H3" s="377">
        <f>SUM(H4)</f>
        <v>45000</v>
      </c>
      <c r="I3" s="466"/>
      <c r="J3" s="376">
        <f>SUM(J4)</f>
        <v>45000</v>
      </c>
      <c r="K3" s="364"/>
      <c r="L3" s="376">
        <f>SUM(L4)</f>
        <v>45000</v>
      </c>
      <c r="M3" s="364"/>
      <c r="N3" s="376">
        <f>SUM(N4)</f>
        <v>45000</v>
      </c>
      <c r="O3" s="364"/>
      <c r="P3" s="376">
        <f>SUM(P4)</f>
        <v>45000</v>
      </c>
      <c r="Q3" s="364"/>
      <c r="R3" s="376">
        <f>SUM(R4)</f>
        <v>45000</v>
      </c>
      <c r="S3" s="364"/>
      <c r="T3" s="377">
        <f>SUM(T4)</f>
        <v>45000</v>
      </c>
    </row>
    <row r="4" spans="1:20" s="173" customFormat="1" ht="19.5" customHeight="1" hidden="1">
      <c r="A4" s="129"/>
      <c r="B4" s="361">
        <v>1005</v>
      </c>
      <c r="C4" s="696" t="s">
        <v>167</v>
      </c>
      <c r="D4" s="623"/>
      <c r="E4" s="624"/>
      <c r="F4" s="363">
        <f>SUM(F5)</f>
        <v>45000</v>
      </c>
      <c r="G4" s="364"/>
      <c r="H4" s="365">
        <f>SUM(H5)</f>
        <v>45000</v>
      </c>
      <c r="I4" s="466"/>
      <c r="J4" s="363">
        <f>SUM(J5)</f>
        <v>45000</v>
      </c>
      <c r="K4" s="364"/>
      <c r="L4" s="363">
        <f>SUM(L5)</f>
        <v>45000</v>
      </c>
      <c r="M4" s="364"/>
      <c r="N4" s="363">
        <f>SUM(N5)</f>
        <v>45000</v>
      </c>
      <c r="O4" s="364"/>
      <c r="P4" s="363">
        <f>SUM(P5)</f>
        <v>45000</v>
      </c>
      <c r="Q4" s="364"/>
      <c r="R4" s="363">
        <f>SUM(R5)</f>
        <v>45000</v>
      </c>
      <c r="S4" s="364"/>
      <c r="T4" s="365">
        <f>SUM(T5)</f>
        <v>45000</v>
      </c>
    </row>
    <row r="5" spans="1:20" ht="15.75" customHeight="1" hidden="1">
      <c r="A5" s="130"/>
      <c r="B5" s="362"/>
      <c r="C5" s="702">
        <v>4300</v>
      </c>
      <c r="D5" s="668"/>
      <c r="E5" s="119" t="s">
        <v>117</v>
      </c>
      <c r="F5" s="89">
        <f>SUM(Starostwo!F5)</f>
        <v>45000</v>
      </c>
      <c r="G5" s="218">
        <f>SUM(Starostwo!G5)</f>
        <v>0</v>
      </c>
      <c r="H5" s="335">
        <f>SUM(F5:G5)</f>
        <v>45000</v>
      </c>
      <c r="I5" s="467">
        <f>SUM(Starostwo!I5)</f>
        <v>0</v>
      </c>
      <c r="J5" s="90">
        <f>SUM(H5:I5)</f>
        <v>45000</v>
      </c>
      <c r="K5" s="218">
        <f>SUM(Starostwo!K5)</f>
        <v>0</v>
      </c>
      <c r="L5" s="90">
        <f>SUM(J5:K5)</f>
        <v>45000</v>
      </c>
      <c r="M5" s="218">
        <f>SUM(Starostwo!M5)</f>
        <v>0</v>
      </c>
      <c r="N5" s="90">
        <f>SUM(L5:M5)</f>
        <v>45000</v>
      </c>
      <c r="O5" s="218">
        <f>SUM(Starostwo!O5)</f>
        <v>0</v>
      </c>
      <c r="P5" s="90">
        <f>SUM(N5:O5)</f>
        <v>45000</v>
      </c>
      <c r="Q5" s="218">
        <f>SUM(Starostwo!Q5)</f>
        <v>0</v>
      </c>
      <c r="R5" s="90">
        <f>SUM(P5:Q5)</f>
        <v>45000</v>
      </c>
      <c r="S5" s="218">
        <f>SUM(Starostwo!S5)</f>
        <v>0</v>
      </c>
      <c r="T5" s="335">
        <f>SUM(R5:S5)</f>
        <v>45000</v>
      </c>
    </row>
    <row r="6" spans="1:20" s="173" customFormat="1" ht="19.5" customHeight="1" hidden="1">
      <c r="A6" s="128">
        <v>20</v>
      </c>
      <c r="B6" s="619" t="s">
        <v>23</v>
      </c>
      <c r="C6" s="699"/>
      <c r="D6" s="699"/>
      <c r="E6" s="700"/>
      <c r="F6" s="366">
        <f>F7+F9</f>
        <v>242000</v>
      </c>
      <c r="G6" s="364"/>
      <c r="H6" s="367">
        <f>H7+H9</f>
        <v>242000</v>
      </c>
      <c r="I6" s="466"/>
      <c r="J6" s="366">
        <f>J7+J9</f>
        <v>242000</v>
      </c>
      <c r="K6" s="364"/>
      <c r="L6" s="366">
        <f>L7+L9</f>
        <v>242000</v>
      </c>
      <c r="M6" s="364"/>
      <c r="N6" s="366">
        <f>N7+N9</f>
        <v>242000</v>
      </c>
      <c r="O6" s="364"/>
      <c r="P6" s="366">
        <f>P7+P9</f>
        <v>242000</v>
      </c>
      <c r="Q6" s="364"/>
      <c r="R6" s="366">
        <f>R7+R9</f>
        <v>242000</v>
      </c>
      <c r="S6" s="364"/>
      <c r="T6" s="367">
        <f>T7+T9</f>
        <v>242000</v>
      </c>
    </row>
    <row r="7" spans="1:20" s="173" customFormat="1" ht="19.5" customHeight="1" hidden="1">
      <c r="A7" s="129"/>
      <c r="B7" s="125">
        <v>2001</v>
      </c>
      <c r="C7" s="697" t="s">
        <v>25</v>
      </c>
      <c r="D7" s="684"/>
      <c r="E7" s="685"/>
      <c r="F7" s="363">
        <f>F8</f>
        <v>240000</v>
      </c>
      <c r="G7" s="364"/>
      <c r="H7" s="365">
        <f>H8</f>
        <v>240000</v>
      </c>
      <c r="I7" s="466"/>
      <c r="J7" s="363">
        <f>J8</f>
        <v>240000</v>
      </c>
      <c r="K7" s="364"/>
      <c r="L7" s="363">
        <f>L8</f>
        <v>240000</v>
      </c>
      <c r="M7" s="364"/>
      <c r="N7" s="363">
        <f>N8</f>
        <v>240000</v>
      </c>
      <c r="O7" s="364"/>
      <c r="P7" s="363">
        <f>P8</f>
        <v>240000</v>
      </c>
      <c r="Q7" s="364"/>
      <c r="R7" s="363">
        <f>R8</f>
        <v>240000</v>
      </c>
      <c r="S7" s="364"/>
      <c r="T7" s="365">
        <f>T8</f>
        <v>240000</v>
      </c>
    </row>
    <row r="8" spans="1:20" ht="15.75" customHeight="1" hidden="1">
      <c r="A8" s="131"/>
      <c r="B8" s="145"/>
      <c r="C8" s="703">
        <v>3030</v>
      </c>
      <c r="D8" s="668"/>
      <c r="E8" s="162" t="s">
        <v>129</v>
      </c>
      <c r="F8" s="94">
        <f>SUM(Starostwo!F8)</f>
        <v>240000</v>
      </c>
      <c r="G8" s="218">
        <f>SUM(Starostwo!G8)</f>
        <v>0</v>
      </c>
      <c r="H8" s="341">
        <f>SUM(F8:G8)</f>
        <v>240000</v>
      </c>
      <c r="I8" s="467">
        <f>SUM(Starostwo!I8)</f>
        <v>0</v>
      </c>
      <c r="J8" s="94">
        <f>SUM(H8:I8)</f>
        <v>240000</v>
      </c>
      <c r="K8" s="218">
        <f>SUM(Starostwo!K8)</f>
        <v>0</v>
      </c>
      <c r="L8" s="94">
        <f>SUM(J8:K8)</f>
        <v>240000</v>
      </c>
      <c r="M8" s="218">
        <f>SUM(Starostwo!M8)</f>
        <v>0</v>
      </c>
      <c r="N8" s="94">
        <f>SUM(L8:M8)</f>
        <v>240000</v>
      </c>
      <c r="O8" s="218">
        <f>SUM(Starostwo!O8)</f>
        <v>0</v>
      </c>
      <c r="P8" s="94">
        <f>SUM(N8:O8)</f>
        <v>240000</v>
      </c>
      <c r="Q8" s="218">
        <f>SUM(Starostwo!Q8)</f>
        <v>0</v>
      </c>
      <c r="R8" s="94">
        <f>SUM(P8:Q8)</f>
        <v>240000</v>
      </c>
      <c r="S8" s="218">
        <f>SUM(Starostwo!S8)</f>
        <v>0</v>
      </c>
      <c r="T8" s="341">
        <f>SUM(R8:S8)</f>
        <v>240000</v>
      </c>
    </row>
    <row r="9" spans="1:20" s="173" customFormat="1" ht="19.5" customHeight="1" hidden="1">
      <c r="A9" s="132"/>
      <c r="B9" s="126">
        <v>2002</v>
      </c>
      <c r="C9" s="701" t="s">
        <v>168</v>
      </c>
      <c r="D9" s="684"/>
      <c r="E9" s="685"/>
      <c r="F9" s="363">
        <f>F10</f>
        <v>2000</v>
      </c>
      <c r="G9" s="364"/>
      <c r="H9" s="365">
        <f>H10</f>
        <v>2000</v>
      </c>
      <c r="I9" s="466"/>
      <c r="J9" s="363">
        <f>J10</f>
        <v>2000</v>
      </c>
      <c r="K9" s="364"/>
      <c r="L9" s="363">
        <f>L10</f>
        <v>2000</v>
      </c>
      <c r="M9" s="364"/>
      <c r="N9" s="363">
        <f>N10</f>
        <v>2000</v>
      </c>
      <c r="O9" s="364"/>
      <c r="P9" s="363">
        <f>P10</f>
        <v>2000</v>
      </c>
      <c r="Q9" s="364"/>
      <c r="R9" s="363">
        <f>R10</f>
        <v>2000</v>
      </c>
      <c r="S9" s="364"/>
      <c r="T9" s="365">
        <f>T10</f>
        <v>2000</v>
      </c>
    </row>
    <row r="10" spans="1:20" ht="15.75" customHeight="1" hidden="1">
      <c r="A10" s="129"/>
      <c r="B10" s="134"/>
      <c r="C10" s="704">
        <v>4210</v>
      </c>
      <c r="D10" s="634"/>
      <c r="E10" s="119" t="s">
        <v>119</v>
      </c>
      <c r="F10" s="89">
        <f>SUM(Starostwo!F10)</f>
        <v>2000</v>
      </c>
      <c r="G10" s="218">
        <f>SUM(Starostwo!G10)</f>
        <v>0</v>
      </c>
      <c r="H10" s="335">
        <f>SUM(F10:G10)</f>
        <v>2000</v>
      </c>
      <c r="I10" s="467">
        <f>SUM(Starostwo!I10)</f>
        <v>0</v>
      </c>
      <c r="J10" s="90">
        <f>SUM(H10:I10)</f>
        <v>2000</v>
      </c>
      <c r="K10" s="218">
        <f>SUM(Starostwo!K10)</f>
        <v>0</v>
      </c>
      <c r="L10" s="90">
        <f>SUM(J10:K10)</f>
        <v>2000</v>
      </c>
      <c r="M10" s="218">
        <f>SUM(Starostwo!M10)</f>
        <v>0</v>
      </c>
      <c r="N10" s="90">
        <f>SUM(L10:M10)</f>
        <v>2000</v>
      </c>
      <c r="O10" s="218">
        <f>SUM(Starostwo!O10)</f>
        <v>0</v>
      </c>
      <c r="P10" s="90">
        <f>SUM(N10:O10)</f>
        <v>2000</v>
      </c>
      <c r="Q10" s="218">
        <f>SUM(Starostwo!Q10)</f>
        <v>0</v>
      </c>
      <c r="R10" s="90">
        <f>SUM(P10:Q10)</f>
        <v>2000</v>
      </c>
      <c r="S10" s="218">
        <f>SUM(Starostwo!S10)</f>
        <v>0</v>
      </c>
      <c r="T10" s="335">
        <f>SUM(R10:S10)</f>
        <v>2000</v>
      </c>
    </row>
    <row r="11" spans="1:20" s="173" customFormat="1" ht="19.5" customHeight="1">
      <c r="A11" s="133">
        <v>600</v>
      </c>
      <c r="B11" s="723" t="s">
        <v>29</v>
      </c>
      <c r="C11" s="623"/>
      <c r="D11" s="623"/>
      <c r="E11" s="624"/>
      <c r="F11" s="366">
        <f>F12</f>
        <v>5865601</v>
      </c>
      <c r="G11" s="366">
        <f>G12</f>
        <v>12610</v>
      </c>
      <c r="H11" s="367">
        <f>H12</f>
        <v>5878211</v>
      </c>
      <c r="I11" s="466"/>
      <c r="J11" s="366">
        <f>J12</f>
        <v>5878211</v>
      </c>
      <c r="K11" s="364"/>
      <c r="L11" s="366">
        <f>L12</f>
        <v>5878211</v>
      </c>
      <c r="M11" s="364"/>
      <c r="N11" s="366">
        <f>N12</f>
        <v>5878211</v>
      </c>
      <c r="O11" s="364"/>
      <c r="P11" s="366">
        <f>P12</f>
        <v>5878211</v>
      </c>
      <c r="Q11" s="364"/>
      <c r="R11" s="366">
        <f>R12</f>
        <v>5878211</v>
      </c>
      <c r="S11" s="364"/>
      <c r="T11" s="367">
        <f>T12</f>
        <v>5878211</v>
      </c>
    </row>
    <row r="12" spans="1:20" s="173" customFormat="1" ht="19.5" customHeight="1">
      <c r="A12" s="669"/>
      <c r="B12" s="127">
        <v>60014</v>
      </c>
      <c r="C12" s="622" t="s">
        <v>30</v>
      </c>
      <c r="D12" s="623"/>
      <c r="E12" s="624"/>
      <c r="F12" s="363">
        <f>SUM(F13:F27)</f>
        <v>5865601</v>
      </c>
      <c r="G12" s="363">
        <f>SUM(G13:G27)</f>
        <v>12610</v>
      </c>
      <c r="H12" s="365">
        <f>H13+H14+H15+H16+H17+H18+H19+H20+H21+H22+H23+H24+H25+H26+H27</f>
        <v>5878211</v>
      </c>
      <c r="I12" s="466"/>
      <c r="J12" s="363">
        <f>J13+J14+J15+J16+J17+J18+J19+J20+J21+J22+J23+J24+J25+J26+J27</f>
        <v>5878211</v>
      </c>
      <c r="K12" s="364"/>
      <c r="L12" s="363">
        <f>L13+L14+L15+L16+L17+L18+L19+L20+L21+L22+L23+L24+L25+L26+L27</f>
        <v>5878211</v>
      </c>
      <c r="M12" s="364"/>
      <c r="N12" s="363">
        <f>N13+N14+N15+N16+N17+N18+N19+N20+N21+N22+N23+N24+N25+N26+N27</f>
        <v>5878211</v>
      </c>
      <c r="O12" s="364"/>
      <c r="P12" s="363">
        <f>P13+P14+P15+P16+P17+P18+P19+P20+P21+P22+P23+P24+P25+P26+P27</f>
        <v>5878211</v>
      </c>
      <c r="Q12" s="364"/>
      <c r="R12" s="363">
        <f>R13+R14+R15+R16+R17+R18+R19+R20+R21+R22+R23+R24+R25+R26+R27</f>
        <v>5878211</v>
      </c>
      <c r="S12" s="364"/>
      <c r="T12" s="365">
        <f>T13+T14+T15+T16+T17+T18+T19+T20+T21+T22+T23+T24+T25+T26+T27</f>
        <v>5878211</v>
      </c>
    </row>
    <row r="13" spans="1:20" ht="48" customHeight="1" hidden="1">
      <c r="A13" s="670"/>
      <c r="B13" s="725"/>
      <c r="C13" s="705">
        <v>2310</v>
      </c>
      <c r="D13" s="634"/>
      <c r="E13" s="181" t="s">
        <v>144</v>
      </c>
      <c r="F13" s="182">
        <f>SUM(Starostwo!F13)</f>
        <v>47000</v>
      </c>
      <c r="G13" s="218">
        <f>SUM(Starostwo!G13)</f>
        <v>0</v>
      </c>
      <c r="H13" s="342">
        <f aca="true" t="shared" si="0" ref="H13:T27">SUM(F13:G13)</f>
        <v>47000</v>
      </c>
      <c r="I13" s="467">
        <f>SUM(Starostwo!I13)</f>
        <v>0</v>
      </c>
      <c r="J13" s="182">
        <f t="shared" si="0"/>
        <v>47000</v>
      </c>
      <c r="K13" s="218">
        <f>SUM(Starostwo!K13)</f>
        <v>0</v>
      </c>
      <c r="L13" s="182">
        <f t="shared" si="0"/>
        <v>47000</v>
      </c>
      <c r="M13" s="218">
        <f>SUM(Starostwo!M13)</f>
        <v>0</v>
      </c>
      <c r="N13" s="182">
        <f t="shared" si="0"/>
        <v>47000</v>
      </c>
      <c r="O13" s="218">
        <f>SUM(Starostwo!O13)</f>
        <v>0</v>
      </c>
      <c r="P13" s="182">
        <f t="shared" si="0"/>
        <v>47000</v>
      </c>
      <c r="Q13" s="218">
        <f>SUM(Starostwo!Q13)</f>
        <v>0</v>
      </c>
      <c r="R13" s="182">
        <f t="shared" si="0"/>
        <v>47000</v>
      </c>
      <c r="S13" s="218">
        <f>SUM(Starostwo!S13)</f>
        <v>0</v>
      </c>
      <c r="T13" s="342">
        <f t="shared" si="0"/>
        <v>47000</v>
      </c>
    </row>
    <row r="14" spans="1:20" ht="15.75" customHeight="1">
      <c r="A14" s="670"/>
      <c r="B14" s="654"/>
      <c r="C14" s="656">
        <v>4010</v>
      </c>
      <c r="D14" s="634"/>
      <c r="E14" s="121" t="s">
        <v>126</v>
      </c>
      <c r="F14" s="98">
        <f>SUM(Starostwo!F14)</f>
        <v>135000</v>
      </c>
      <c r="G14" s="218">
        <f>SUM(Starostwo!G14)</f>
        <v>9520</v>
      </c>
      <c r="H14" s="334">
        <f t="shared" si="0"/>
        <v>144520</v>
      </c>
      <c r="I14" s="467">
        <f>SUM(Starostwo!I14)</f>
        <v>0</v>
      </c>
      <c r="J14" s="93">
        <f t="shared" si="0"/>
        <v>144520</v>
      </c>
      <c r="K14" s="218">
        <f>SUM(Starostwo!K14)</f>
        <v>0</v>
      </c>
      <c r="L14" s="93">
        <f t="shared" si="0"/>
        <v>144520</v>
      </c>
      <c r="M14" s="218">
        <f>SUM(Starostwo!M14)</f>
        <v>0</v>
      </c>
      <c r="N14" s="93">
        <f t="shared" si="0"/>
        <v>144520</v>
      </c>
      <c r="O14" s="218">
        <f>SUM(Starostwo!O14)</f>
        <v>0</v>
      </c>
      <c r="P14" s="93">
        <f t="shared" si="0"/>
        <v>144520</v>
      </c>
      <c r="Q14" s="218">
        <f>SUM(Starostwo!Q14)</f>
        <v>0</v>
      </c>
      <c r="R14" s="93">
        <f t="shared" si="0"/>
        <v>144520</v>
      </c>
      <c r="S14" s="218">
        <f>SUM(Starostwo!S14)</f>
        <v>0</v>
      </c>
      <c r="T14" s="334">
        <f t="shared" si="0"/>
        <v>144520</v>
      </c>
    </row>
    <row r="15" spans="1:20" ht="15.75" customHeight="1" hidden="1">
      <c r="A15" s="670"/>
      <c r="B15" s="654"/>
      <c r="C15" s="656">
        <v>4040</v>
      </c>
      <c r="D15" s="634"/>
      <c r="E15" s="121" t="s">
        <v>169</v>
      </c>
      <c r="F15" s="93">
        <f>SUM(Starostwo!F15)</f>
        <v>10560</v>
      </c>
      <c r="G15" s="218">
        <f>SUM(Starostwo!G15)</f>
        <v>0</v>
      </c>
      <c r="H15" s="334">
        <f t="shared" si="0"/>
        <v>10560</v>
      </c>
      <c r="I15" s="467">
        <f>SUM(Starostwo!I15)</f>
        <v>0</v>
      </c>
      <c r="J15" s="93">
        <f t="shared" si="0"/>
        <v>10560</v>
      </c>
      <c r="K15" s="218">
        <f>SUM(Starostwo!K15)</f>
        <v>0</v>
      </c>
      <c r="L15" s="93">
        <f t="shared" si="0"/>
        <v>10560</v>
      </c>
      <c r="M15" s="218">
        <f>SUM(Starostwo!M15)</f>
        <v>0</v>
      </c>
      <c r="N15" s="93">
        <f t="shared" si="0"/>
        <v>10560</v>
      </c>
      <c r="O15" s="218">
        <f>SUM(Starostwo!O15)</f>
        <v>0</v>
      </c>
      <c r="P15" s="93">
        <f t="shared" si="0"/>
        <v>10560</v>
      </c>
      <c r="Q15" s="218">
        <f>SUM(Starostwo!Q15)</f>
        <v>0</v>
      </c>
      <c r="R15" s="93">
        <f t="shared" si="0"/>
        <v>10560</v>
      </c>
      <c r="S15" s="218">
        <f>SUM(Starostwo!S15)</f>
        <v>0</v>
      </c>
      <c r="T15" s="334">
        <f t="shared" si="0"/>
        <v>10560</v>
      </c>
    </row>
    <row r="16" spans="1:20" ht="15.75" customHeight="1">
      <c r="A16" s="670"/>
      <c r="B16" s="654"/>
      <c r="C16" s="656">
        <v>4110</v>
      </c>
      <c r="D16" s="634"/>
      <c r="E16" s="121" t="s">
        <v>127</v>
      </c>
      <c r="F16" s="93">
        <f>SUM(Starostwo!F16)</f>
        <v>23040</v>
      </c>
      <c r="G16" s="218">
        <f>SUM(Starostwo!G16)</f>
        <v>3010</v>
      </c>
      <c r="H16" s="334">
        <f t="shared" si="0"/>
        <v>26050</v>
      </c>
      <c r="I16" s="467">
        <f>SUM(Starostwo!I16)</f>
        <v>0</v>
      </c>
      <c r="J16" s="93">
        <f t="shared" si="0"/>
        <v>26050</v>
      </c>
      <c r="K16" s="218">
        <f>SUM(Starostwo!K16)</f>
        <v>0</v>
      </c>
      <c r="L16" s="93">
        <f t="shared" si="0"/>
        <v>26050</v>
      </c>
      <c r="M16" s="218">
        <f>SUM(Starostwo!M16)</f>
        <v>0</v>
      </c>
      <c r="N16" s="93">
        <f t="shared" si="0"/>
        <v>26050</v>
      </c>
      <c r="O16" s="218">
        <f>SUM(Starostwo!O16)</f>
        <v>0</v>
      </c>
      <c r="P16" s="93">
        <f t="shared" si="0"/>
        <v>26050</v>
      </c>
      <c r="Q16" s="218">
        <f>SUM(Starostwo!Q16)</f>
        <v>0</v>
      </c>
      <c r="R16" s="93">
        <f t="shared" si="0"/>
        <v>26050</v>
      </c>
      <c r="S16" s="218">
        <f>SUM(Starostwo!S16)</f>
        <v>0</v>
      </c>
      <c r="T16" s="334">
        <f t="shared" si="0"/>
        <v>26050</v>
      </c>
    </row>
    <row r="17" spans="1:20" ht="15.75" customHeight="1">
      <c r="A17" s="670"/>
      <c r="B17" s="654"/>
      <c r="C17" s="656">
        <v>4120</v>
      </c>
      <c r="D17" s="634"/>
      <c r="E17" s="121" t="s">
        <v>128</v>
      </c>
      <c r="F17" s="98">
        <f>SUM(Starostwo!F17)</f>
        <v>3385</v>
      </c>
      <c r="G17" s="218">
        <f>SUM(Starostwo!G17)</f>
        <v>80</v>
      </c>
      <c r="H17" s="334">
        <f t="shared" si="0"/>
        <v>3465</v>
      </c>
      <c r="I17" s="467">
        <f>SUM(Starostwo!I17)</f>
        <v>0</v>
      </c>
      <c r="J17" s="93">
        <f t="shared" si="0"/>
        <v>3465</v>
      </c>
      <c r="K17" s="218">
        <f>SUM(Starostwo!K17)</f>
        <v>0</v>
      </c>
      <c r="L17" s="93">
        <f t="shared" si="0"/>
        <v>3465</v>
      </c>
      <c r="M17" s="218">
        <f>SUM(Starostwo!M17)</f>
        <v>0</v>
      </c>
      <c r="N17" s="93">
        <f t="shared" si="0"/>
        <v>3465</v>
      </c>
      <c r="O17" s="218">
        <f>SUM(Starostwo!O17)</f>
        <v>0</v>
      </c>
      <c r="P17" s="93">
        <f t="shared" si="0"/>
        <v>3465</v>
      </c>
      <c r="Q17" s="218">
        <f>SUM(Starostwo!Q17)</f>
        <v>0</v>
      </c>
      <c r="R17" s="93">
        <f t="shared" si="0"/>
        <v>3465</v>
      </c>
      <c r="S17" s="218">
        <f>SUM(Starostwo!S17)</f>
        <v>0</v>
      </c>
      <c r="T17" s="334">
        <f t="shared" si="0"/>
        <v>3465</v>
      </c>
    </row>
    <row r="18" spans="1:20" ht="15.75" customHeight="1" hidden="1">
      <c r="A18" s="670"/>
      <c r="B18" s="654"/>
      <c r="C18" s="635">
        <v>4210</v>
      </c>
      <c r="D18" s="634"/>
      <c r="E18" s="122" t="s">
        <v>119</v>
      </c>
      <c r="F18" s="89">
        <f>SUM(Starostwo!F18)</f>
        <v>330000</v>
      </c>
      <c r="G18" s="218">
        <f>SUM(Starostwo!G18)</f>
        <v>0</v>
      </c>
      <c r="H18" s="335">
        <f t="shared" si="0"/>
        <v>330000</v>
      </c>
      <c r="I18" s="467">
        <f>SUM(Starostwo!I18)</f>
        <v>0</v>
      </c>
      <c r="J18" s="90">
        <f t="shared" si="0"/>
        <v>330000</v>
      </c>
      <c r="K18" s="218">
        <f>SUM(Starostwo!K18)</f>
        <v>0</v>
      </c>
      <c r="L18" s="90">
        <f t="shared" si="0"/>
        <v>330000</v>
      </c>
      <c r="M18" s="218">
        <f>SUM(Starostwo!M18)</f>
        <v>0</v>
      </c>
      <c r="N18" s="90">
        <f t="shared" si="0"/>
        <v>330000</v>
      </c>
      <c r="O18" s="218">
        <f>SUM(Starostwo!O18)</f>
        <v>0</v>
      </c>
      <c r="P18" s="90">
        <f t="shared" si="0"/>
        <v>330000</v>
      </c>
      <c r="Q18" s="218">
        <f>SUM(Starostwo!Q18)</f>
        <v>0</v>
      </c>
      <c r="R18" s="90">
        <f t="shared" si="0"/>
        <v>330000</v>
      </c>
      <c r="S18" s="218">
        <f>SUM(Starostwo!S18)</f>
        <v>0</v>
      </c>
      <c r="T18" s="335">
        <f t="shared" si="0"/>
        <v>330000</v>
      </c>
    </row>
    <row r="19" spans="1:20" ht="15.75" customHeight="1" hidden="1">
      <c r="A19" s="670"/>
      <c r="B19" s="654"/>
      <c r="C19" s="635">
        <v>4270</v>
      </c>
      <c r="D19" s="634"/>
      <c r="E19" s="122" t="s">
        <v>120</v>
      </c>
      <c r="F19" s="92">
        <f>SUM(Starostwo!F19)</f>
        <v>3000</v>
      </c>
      <c r="G19" s="218">
        <f>SUM(Starostwo!G19)</f>
        <v>0</v>
      </c>
      <c r="H19" s="335">
        <f t="shared" si="0"/>
        <v>3000</v>
      </c>
      <c r="I19" s="467">
        <f>SUM(Starostwo!I19)</f>
        <v>0</v>
      </c>
      <c r="J19" s="90">
        <f t="shared" si="0"/>
        <v>3000</v>
      </c>
      <c r="K19" s="218">
        <f>SUM(Starostwo!K19)</f>
        <v>0</v>
      </c>
      <c r="L19" s="90">
        <f t="shared" si="0"/>
        <v>3000</v>
      </c>
      <c r="M19" s="218">
        <f>SUM(Starostwo!M19)</f>
        <v>0</v>
      </c>
      <c r="N19" s="90">
        <f t="shared" si="0"/>
        <v>3000</v>
      </c>
      <c r="O19" s="218">
        <f>SUM(Starostwo!O19)</f>
        <v>0</v>
      </c>
      <c r="P19" s="90">
        <f t="shared" si="0"/>
        <v>3000</v>
      </c>
      <c r="Q19" s="218">
        <f>SUM(Starostwo!Q19)</f>
        <v>0</v>
      </c>
      <c r="R19" s="90">
        <f t="shared" si="0"/>
        <v>3000</v>
      </c>
      <c r="S19" s="218">
        <f>SUM(Starostwo!S19)</f>
        <v>0</v>
      </c>
      <c r="T19" s="335">
        <f t="shared" si="0"/>
        <v>3000</v>
      </c>
    </row>
    <row r="20" spans="1:20" ht="19.5" customHeight="1">
      <c r="A20" s="670"/>
      <c r="B20" s="654"/>
      <c r="C20" s="635">
        <v>4300</v>
      </c>
      <c r="D20" s="634"/>
      <c r="E20" s="122" t="s">
        <v>117</v>
      </c>
      <c r="F20" s="89">
        <f>SUM(Starostwo!F20)</f>
        <v>475000</v>
      </c>
      <c r="G20" s="218">
        <f>SUM(Starostwo!G20)</f>
        <v>45000</v>
      </c>
      <c r="H20" s="335">
        <f t="shared" si="0"/>
        <v>520000</v>
      </c>
      <c r="I20" s="467">
        <f>SUM(Starostwo!I20)</f>
        <v>0</v>
      </c>
      <c r="J20" s="90">
        <f t="shared" si="0"/>
        <v>520000</v>
      </c>
      <c r="K20" s="218">
        <f>SUM(Starostwo!K20)</f>
        <v>0</v>
      </c>
      <c r="L20" s="90">
        <f t="shared" si="0"/>
        <v>520000</v>
      </c>
      <c r="M20" s="218">
        <f>SUM(Starostwo!M20)</f>
        <v>0</v>
      </c>
      <c r="N20" s="90">
        <f t="shared" si="0"/>
        <v>520000</v>
      </c>
      <c r="O20" s="218">
        <f>SUM(Starostwo!O20)</f>
        <v>0</v>
      </c>
      <c r="P20" s="90">
        <f t="shared" si="0"/>
        <v>520000</v>
      </c>
      <c r="Q20" s="218">
        <f>SUM(Starostwo!Q20)</f>
        <v>0</v>
      </c>
      <c r="R20" s="90">
        <f t="shared" si="0"/>
        <v>520000</v>
      </c>
      <c r="S20" s="218">
        <f>SUM(Starostwo!S20)</f>
        <v>0</v>
      </c>
      <c r="T20" s="335">
        <f t="shared" si="0"/>
        <v>520000</v>
      </c>
    </row>
    <row r="21" spans="1:20" ht="15.75" customHeight="1" hidden="1">
      <c r="A21" s="670"/>
      <c r="B21" s="654"/>
      <c r="C21" s="661">
        <v>4430</v>
      </c>
      <c r="D21" s="634"/>
      <c r="E21" s="122" t="s">
        <v>122</v>
      </c>
      <c r="F21" s="89">
        <f>SUM(Starostwo!F21)</f>
        <v>15000</v>
      </c>
      <c r="G21" s="218">
        <f>SUM(Starostwo!G21)</f>
        <v>0</v>
      </c>
      <c r="H21" s="335">
        <f t="shared" si="0"/>
        <v>15000</v>
      </c>
      <c r="I21" s="467">
        <f>SUM(Starostwo!I21)</f>
        <v>0</v>
      </c>
      <c r="J21" s="90">
        <f t="shared" si="0"/>
        <v>15000</v>
      </c>
      <c r="K21" s="218">
        <f>SUM(Starostwo!K21)</f>
        <v>0</v>
      </c>
      <c r="L21" s="90">
        <f t="shared" si="0"/>
        <v>15000</v>
      </c>
      <c r="M21" s="218">
        <f>SUM(Starostwo!M21)</f>
        <v>0</v>
      </c>
      <c r="N21" s="90">
        <f t="shared" si="0"/>
        <v>15000</v>
      </c>
      <c r="O21" s="218">
        <f>SUM(Starostwo!O21)</f>
        <v>0</v>
      </c>
      <c r="P21" s="90">
        <f t="shared" si="0"/>
        <v>15000</v>
      </c>
      <c r="Q21" s="218">
        <f>SUM(Starostwo!Q21)</f>
        <v>0</v>
      </c>
      <c r="R21" s="90">
        <f t="shared" si="0"/>
        <v>15000</v>
      </c>
      <c r="S21" s="218">
        <f>SUM(Starostwo!S21)</f>
        <v>0</v>
      </c>
      <c r="T21" s="335">
        <f t="shared" si="0"/>
        <v>15000</v>
      </c>
    </row>
    <row r="22" spans="1:20" ht="21.75" customHeight="1" hidden="1">
      <c r="A22" s="670"/>
      <c r="B22" s="654"/>
      <c r="C22" s="635">
        <v>4440</v>
      </c>
      <c r="D22" s="634"/>
      <c r="E22" s="122" t="s">
        <v>135</v>
      </c>
      <c r="F22" s="89">
        <f>SUM(Starostwo!F22)</f>
        <v>9800</v>
      </c>
      <c r="G22" s="218">
        <f>SUM(Starostwo!G22)</f>
        <v>0</v>
      </c>
      <c r="H22" s="335">
        <f t="shared" si="0"/>
        <v>9800</v>
      </c>
      <c r="I22" s="467">
        <f>SUM(Starostwo!I22)</f>
        <v>0</v>
      </c>
      <c r="J22" s="90">
        <f t="shared" si="0"/>
        <v>9800</v>
      </c>
      <c r="K22" s="218">
        <f>SUM(Starostwo!K22)</f>
        <v>0</v>
      </c>
      <c r="L22" s="90">
        <f t="shared" si="0"/>
        <v>9800</v>
      </c>
      <c r="M22" s="218">
        <f>SUM(Starostwo!M22)</f>
        <v>0</v>
      </c>
      <c r="N22" s="90">
        <f t="shared" si="0"/>
        <v>9800</v>
      </c>
      <c r="O22" s="218">
        <f>SUM(Starostwo!O22)</f>
        <v>0</v>
      </c>
      <c r="P22" s="90">
        <f t="shared" si="0"/>
        <v>9800</v>
      </c>
      <c r="Q22" s="218">
        <f>SUM(Starostwo!Q22)</f>
        <v>0</v>
      </c>
      <c r="R22" s="90">
        <f t="shared" si="0"/>
        <v>9800</v>
      </c>
      <c r="S22" s="218">
        <f>SUM(Starostwo!S22)</f>
        <v>0</v>
      </c>
      <c r="T22" s="335">
        <f t="shared" si="0"/>
        <v>9800</v>
      </c>
    </row>
    <row r="23" spans="1:20" ht="21.75" customHeight="1">
      <c r="A23" s="670"/>
      <c r="B23" s="654"/>
      <c r="C23" s="698">
        <v>6050</v>
      </c>
      <c r="D23" s="668"/>
      <c r="E23" s="123" t="s">
        <v>118</v>
      </c>
      <c r="F23" s="91">
        <f>SUM(Starostwo!F23)</f>
        <v>604000</v>
      </c>
      <c r="G23" s="218">
        <f>SUM(Starostwo!G23)</f>
        <v>-45000</v>
      </c>
      <c r="H23" s="343">
        <f t="shared" si="0"/>
        <v>559000</v>
      </c>
      <c r="I23" s="467">
        <f>SUM(Starostwo!I23)</f>
        <v>0</v>
      </c>
      <c r="J23" s="91">
        <f t="shared" si="0"/>
        <v>559000</v>
      </c>
      <c r="K23" s="218">
        <f>SUM(Starostwo!K23)</f>
        <v>0</v>
      </c>
      <c r="L23" s="91">
        <f t="shared" si="0"/>
        <v>559000</v>
      </c>
      <c r="M23" s="218">
        <f>SUM(Starostwo!M23)</f>
        <v>0</v>
      </c>
      <c r="N23" s="91">
        <f t="shared" si="0"/>
        <v>559000</v>
      </c>
      <c r="O23" s="218">
        <f>SUM(Starostwo!O23)</f>
        <v>0</v>
      </c>
      <c r="P23" s="91">
        <f t="shared" si="0"/>
        <v>559000</v>
      </c>
      <c r="Q23" s="218">
        <f>SUM(Starostwo!Q23)</f>
        <v>0</v>
      </c>
      <c r="R23" s="91">
        <f t="shared" si="0"/>
        <v>559000</v>
      </c>
      <c r="S23" s="218">
        <f>SUM(Starostwo!S23)</f>
        <v>0</v>
      </c>
      <c r="T23" s="343">
        <f t="shared" si="0"/>
        <v>559000</v>
      </c>
    </row>
    <row r="24" spans="1:20" ht="21.75" customHeight="1" hidden="1">
      <c r="A24" s="670"/>
      <c r="B24" s="654"/>
      <c r="C24" s="724">
        <v>6058</v>
      </c>
      <c r="D24" s="658"/>
      <c r="E24" s="123" t="s">
        <v>118</v>
      </c>
      <c r="F24" s="91">
        <f>SUM(Starostwo!F24)</f>
        <v>2694450</v>
      </c>
      <c r="G24" s="218">
        <f>SUM(Starostwo!G24)</f>
        <v>0</v>
      </c>
      <c r="H24" s="343">
        <f t="shared" si="0"/>
        <v>2694450</v>
      </c>
      <c r="I24" s="467">
        <f>SUM(Starostwo!I24)</f>
        <v>0</v>
      </c>
      <c r="J24" s="91">
        <f t="shared" si="0"/>
        <v>2694450</v>
      </c>
      <c r="K24" s="218">
        <f>SUM(Starostwo!K24)</f>
        <v>0</v>
      </c>
      <c r="L24" s="91">
        <f t="shared" si="0"/>
        <v>2694450</v>
      </c>
      <c r="M24" s="218">
        <f>SUM(Starostwo!M24)</f>
        <v>0</v>
      </c>
      <c r="N24" s="91">
        <f t="shared" si="0"/>
        <v>2694450</v>
      </c>
      <c r="O24" s="218">
        <f>SUM(Starostwo!O24)</f>
        <v>0</v>
      </c>
      <c r="P24" s="91">
        <f t="shared" si="0"/>
        <v>2694450</v>
      </c>
      <c r="Q24" s="218">
        <f>SUM(Starostwo!Q24)</f>
        <v>0</v>
      </c>
      <c r="R24" s="91">
        <f t="shared" si="0"/>
        <v>2694450</v>
      </c>
      <c r="S24" s="218">
        <f>SUM(Starostwo!S24)</f>
        <v>0</v>
      </c>
      <c r="T24" s="343">
        <f t="shared" si="0"/>
        <v>2694450</v>
      </c>
    </row>
    <row r="25" spans="1:20" ht="21.75" customHeight="1" hidden="1">
      <c r="A25" s="670"/>
      <c r="B25" s="654"/>
      <c r="C25" s="724">
        <v>6059</v>
      </c>
      <c r="D25" s="643"/>
      <c r="E25" s="161" t="s">
        <v>118</v>
      </c>
      <c r="F25" s="91">
        <f>SUM(Starostwo!F25)</f>
        <v>1471366</v>
      </c>
      <c r="G25" s="218">
        <f>SUM(Starostwo!G25)</f>
        <v>0</v>
      </c>
      <c r="H25" s="343">
        <f t="shared" si="0"/>
        <v>1471366</v>
      </c>
      <c r="I25" s="467">
        <f>SUM(Starostwo!I25)</f>
        <v>0</v>
      </c>
      <c r="J25" s="91">
        <f t="shared" si="0"/>
        <v>1471366</v>
      </c>
      <c r="K25" s="218">
        <f>SUM(Starostwo!K25)</f>
        <v>0</v>
      </c>
      <c r="L25" s="91">
        <f t="shared" si="0"/>
        <v>1471366</v>
      </c>
      <c r="M25" s="218">
        <f>SUM(Starostwo!M25)</f>
        <v>0</v>
      </c>
      <c r="N25" s="91">
        <f t="shared" si="0"/>
        <v>1471366</v>
      </c>
      <c r="O25" s="218">
        <f>SUM(Starostwo!O25)</f>
        <v>0</v>
      </c>
      <c r="P25" s="91">
        <f t="shared" si="0"/>
        <v>1471366</v>
      </c>
      <c r="Q25" s="218">
        <f>SUM(Starostwo!Q25)</f>
        <v>0</v>
      </c>
      <c r="R25" s="91">
        <f t="shared" si="0"/>
        <v>1471366</v>
      </c>
      <c r="S25" s="218">
        <f>SUM(Starostwo!S25)</f>
        <v>0</v>
      </c>
      <c r="T25" s="343">
        <f t="shared" si="0"/>
        <v>1471366</v>
      </c>
    </row>
    <row r="26" spans="1:20" ht="21.75" customHeight="1" hidden="1">
      <c r="A26" s="670"/>
      <c r="B26" s="654"/>
      <c r="C26" s="724">
        <v>6060</v>
      </c>
      <c r="D26" s="658"/>
      <c r="E26" s="123" t="s">
        <v>170</v>
      </c>
      <c r="F26" s="91">
        <f>SUM(Starostwo!F26)</f>
        <v>19000</v>
      </c>
      <c r="G26" s="218">
        <f>SUM(Starostwo!G26)</f>
        <v>0</v>
      </c>
      <c r="H26" s="343">
        <f t="shared" si="0"/>
        <v>19000</v>
      </c>
      <c r="I26" s="467">
        <f>SUM(Starostwo!I26)</f>
        <v>0</v>
      </c>
      <c r="J26" s="91">
        <f t="shared" si="0"/>
        <v>19000</v>
      </c>
      <c r="K26" s="218">
        <f>SUM(Starostwo!K26)</f>
        <v>0</v>
      </c>
      <c r="L26" s="91">
        <f t="shared" si="0"/>
        <v>19000</v>
      </c>
      <c r="M26" s="218">
        <f>SUM(Starostwo!M26)</f>
        <v>0</v>
      </c>
      <c r="N26" s="91">
        <f t="shared" si="0"/>
        <v>19000</v>
      </c>
      <c r="O26" s="218">
        <f>SUM(Starostwo!O26)</f>
        <v>0</v>
      </c>
      <c r="P26" s="91">
        <f t="shared" si="0"/>
        <v>19000</v>
      </c>
      <c r="Q26" s="218">
        <f>SUM(Starostwo!Q26)</f>
        <v>0</v>
      </c>
      <c r="R26" s="91">
        <f t="shared" si="0"/>
        <v>19000</v>
      </c>
      <c r="S26" s="218">
        <f>SUM(Starostwo!S26)</f>
        <v>0</v>
      </c>
      <c r="T26" s="343">
        <f t="shared" si="0"/>
        <v>19000</v>
      </c>
    </row>
    <row r="27" spans="1:20" ht="57" customHeight="1" hidden="1">
      <c r="A27" s="638"/>
      <c r="B27" s="672"/>
      <c r="C27" s="724">
        <v>6610</v>
      </c>
      <c r="D27" s="643"/>
      <c r="E27" s="160" t="s">
        <v>171</v>
      </c>
      <c r="F27" s="91">
        <f>SUM(Starostwo!F27)</f>
        <v>25000</v>
      </c>
      <c r="G27" s="218">
        <f>SUM(Starostwo!G27)</f>
        <v>0</v>
      </c>
      <c r="H27" s="343">
        <f t="shared" si="0"/>
        <v>25000</v>
      </c>
      <c r="I27" s="467">
        <f>SUM(Starostwo!I27)</f>
        <v>0</v>
      </c>
      <c r="J27" s="91">
        <f t="shared" si="0"/>
        <v>25000</v>
      </c>
      <c r="K27" s="218">
        <f>SUM(Starostwo!K27)</f>
        <v>0</v>
      </c>
      <c r="L27" s="91">
        <f t="shared" si="0"/>
        <v>25000</v>
      </c>
      <c r="M27" s="218">
        <f>SUM(Starostwo!M27)</f>
        <v>0</v>
      </c>
      <c r="N27" s="91">
        <f t="shared" si="0"/>
        <v>25000</v>
      </c>
      <c r="O27" s="218">
        <f>SUM(Starostwo!O27)</f>
        <v>0</v>
      </c>
      <c r="P27" s="91">
        <f t="shared" si="0"/>
        <v>25000</v>
      </c>
      <c r="Q27" s="218">
        <f>SUM(Starostwo!Q27)</f>
        <v>0</v>
      </c>
      <c r="R27" s="91">
        <f t="shared" si="0"/>
        <v>25000</v>
      </c>
      <c r="S27" s="218">
        <f>SUM(Starostwo!S27)</f>
        <v>0</v>
      </c>
      <c r="T27" s="343">
        <f t="shared" si="0"/>
        <v>25000</v>
      </c>
    </row>
    <row r="28" spans="1:20" s="173" customFormat="1" ht="19.5" customHeight="1" hidden="1">
      <c r="A28" s="135">
        <v>700</v>
      </c>
      <c r="B28" s="714" t="s">
        <v>44</v>
      </c>
      <c r="C28" s="684"/>
      <c r="D28" s="684"/>
      <c r="E28" s="685"/>
      <c r="F28" s="366">
        <f>F29</f>
        <v>25000</v>
      </c>
      <c r="G28" s="364"/>
      <c r="H28" s="367">
        <f>H29</f>
        <v>25000</v>
      </c>
      <c r="I28" s="466"/>
      <c r="J28" s="366">
        <f>J29</f>
        <v>25000</v>
      </c>
      <c r="K28" s="364"/>
      <c r="L28" s="366">
        <f>L29</f>
        <v>25000</v>
      </c>
      <c r="M28" s="364"/>
      <c r="N28" s="366">
        <f>N29</f>
        <v>25000</v>
      </c>
      <c r="O28" s="364"/>
      <c r="P28" s="366">
        <f>P29</f>
        <v>25000</v>
      </c>
      <c r="Q28" s="364"/>
      <c r="R28" s="366">
        <f>R29</f>
        <v>25000</v>
      </c>
      <c r="S28" s="364"/>
      <c r="T28" s="367">
        <f>T29</f>
        <v>25000</v>
      </c>
    </row>
    <row r="29" spans="1:20" s="173" customFormat="1" ht="19.5" customHeight="1" hidden="1">
      <c r="A29" s="663"/>
      <c r="B29" s="127">
        <v>70005</v>
      </c>
      <c r="C29" s="622" t="s">
        <v>123</v>
      </c>
      <c r="D29" s="623"/>
      <c r="E29" s="624"/>
      <c r="F29" s="363">
        <f>SUM(F30:F31)</f>
        <v>25000</v>
      </c>
      <c r="G29" s="364"/>
      <c r="H29" s="365">
        <f>SUM(H30:H31)</f>
        <v>25000</v>
      </c>
      <c r="I29" s="466"/>
      <c r="J29" s="363">
        <f>SUM(J30:J31)</f>
        <v>25000</v>
      </c>
      <c r="K29" s="364"/>
      <c r="L29" s="363">
        <f>SUM(L30:L31)</f>
        <v>25000</v>
      </c>
      <c r="M29" s="364"/>
      <c r="N29" s="363">
        <f>SUM(N30:N31)</f>
        <v>25000</v>
      </c>
      <c r="O29" s="364"/>
      <c r="P29" s="363">
        <f>SUM(P30:P31)</f>
        <v>25000</v>
      </c>
      <c r="Q29" s="364"/>
      <c r="R29" s="363">
        <f>SUM(R30:R31)</f>
        <v>25000</v>
      </c>
      <c r="S29" s="364"/>
      <c r="T29" s="365">
        <f>SUM(T30:T31)</f>
        <v>25000</v>
      </c>
    </row>
    <row r="30" spans="1:20" ht="15.75" customHeight="1" hidden="1">
      <c r="A30" s="663"/>
      <c r="B30" s="647"/>
      <c r="C30" s="656">
        <v>4170</v>
      </c>
      <c r="D30" s="634"/>
      <c r="E30" s="121" t="s">
        <v>131</v>
      </c>
      <c r="F30" s="93">
        <f>SUM(Starostwo!F30)</f>
        <v>15000</v>
      </c>
      <c r="G30" s="218">
        <f>SUM(Starostwo!G30)</f>
        <v>0</v>
      </c>
      <c r="H30" s="334">
        <f>SUM(F30:G30)</f>
        <v>15000</v>
      </c>
      <c r="I30" s="467">
        <f>SUM(Starostwo!I30)</f>
        <v>0</v>
      </c>
      <c r="J30" s="93">
        <f>SUM(H30:I30)</f>
        <v>15000</v>
      </c>
      <c r="K30" s="218">
        <f>SUM(Starostwo!K30)</f>
        <v>0</v>
      </c>
      <c r="L30" s="93">
        <f>SUM(J30:K30)</f>
        <v>15000</v>
      </c>
      <c r="M30" s="218">
        <f>SUM(Starostwo!M30)</f>
        <v>0</v>
      </c>
      <c r="N30" s="93">
        <f>SUM(L30:M30)</f>
        <v>15000</v>
      </c>
      <c r="O30" s="218">
        <f>SUM(Starostwo!O30)</f>
        <v>0</v>
      </c>
      <c r="P30" s="93">
        <f>SUM(N30:O30)</f>
        <v>15000</v>
      </c>
      <c r="Q30" s="218">
        <f>SUM(Starostwo!Q30)</f>
        <v>0</v>
      </c>
      <c r="R30" s="93">
        <f>SUM(P30:Q30)</f>
        <v>15000</v>
      </c>
      <c r="S30" s="218">
        <f>SUM(Starostwo!S30)</f>
        <v>0</v>
      </c>
      <c r="T30" s="334">
        <f>SUM(R30:S30)</f>
        <v>15000</v>
      </c>
    </row>
    <row r="31" spans="1:20" ht="15.75" customHeight="1" hidden="1">
      <c r="A31" s="663"/>
      <c r="B31" s="664"/>
      <c r="C31" s="667">
        <v>4300</v>
      </c>
      <c r="D31" s="668"/>
      <c r="E31" s="163" t="s">
        <v>117</v>
      </c>
      <c r="F31" s="89">
        <f>SUM(Starostwo!F31)</f>
        <v>10000</v>
      </c>
      <c r="G31" s="218">
        <f>SUM(Starostwo!G31)</f>
        <v>0</v>
      </c>
      <c r="H31" s="335">
        <f>SUM(F31:G31)</f>
        <v>10000</v>
      </c>
      <c r="I31" s="467">
        <f>SUM(Starostwo!I31)</f>
        <v>0</v>
      </c>
      <c r="J31" s="90">
        <f>SUM(H31:I31)</f>
        <v>10000</v>
      </c>
      <c r="K31" s="218">
        <f>SUM(Starostwo!K31)</f>
        <v>0</v>
      </c>
      <c r="L31" s="90">
        <f>SUM(J31:K31)</f>
        <v>10000</v>
      </c>
      <c r="M31" s="218">
        <f>SUM(Starostwo!M31)</f>
        <v>0</v>
      </c>
      <c r="N31" s="90">
        <f>SUM(L31:M31)</f>
        <v>10000</v>
      </c>
      <c r="O31" s="218">
        <f>SUM(Starostwo!O31)</f>
        <v>0</v>
      </c>
      <c r="P31" s="90">
        <f>SUM(N31:O31)</f>
        <v>10000</v>
      </c>
      <c r="Q31" s="218">
        <f>SUM(Starostwo!Q31)</f>
        <v>0</v>
      </c>
      <c r="R31" s="90">
        <f>SUM(P31:Q31)</f>
        <v>10000</v>
      </c>
      <c r="S31" s="218">
        <f>SUM(Starostwo!S31)</f>
        <v>0</v>
      </c>
      <c r="T31" s="335">
        <f>SUM(R31:S31)</f>
        <v>10000</v>
      </c>
    </row>
    <row r="32" spans="1:20" s="173" customFormat="1" ht="19.5" customHeight="1" hidden="1">
      <c r="A32" s="137">
        <v>710</v>
      </c>
      <c r="B32" s="644" t="s">
        <v>125</v>
      </c>
      <c r="C32" s="665"/>
      <c r="D32" s="665"/>
      <c r="E32" s="666"/>
      <c r="F32" s="366">
        <f>F33+F35+F37</f>
        <v>165085</v>
      </c>
      <c r="G32" s="364"/>
      <c r="H32" s="367">
        <f>H33+H35+H37</f>
        <v>165085</v>
      </c>
      <c r="I32" s="466"/>
      <c r="J32" s="366">
        <f>J33+J35+J37</f>
        <v>165085</v>
      </c>
      <c r="K32" s="364"/>
      <c r="L32" s="366">
        <f>L33+L35+L37</f>
        <v>165085</v>
      </c>
      <c r="M32" s="364"/>
      <c r="N32" s="366">
        <f>N33+N35+N37</f>
        <v>165085</v>
      </c>
      <c r="O32" s="364"/>
      <c r="P32" s="366">
        <f>P33+P35+P37</f>
        <v>165085</v>
      </c>
      <c r="Q32" s="364"/>
      <c r="R32" s="366">
        <f>R33+R35+R37</f>
        <v>165085</v>
      </c>
      <c r="S32" s="364"/>
      <c r="T32" s="367">
        <f>T33+T35+T37</f>
        <v>165085</v>
      </c>
    </row>
    <row r="33" spans="1:20" s="173" customFormat="1" ht="19.5" customHeight="1" hidden="1">
      <c r="A33" s="669"/>
      <c r="B33" s="147">
        <v>71013</v>
      </c>
      <c r="C33" s="189" t="s">
        <v>50</v>
      </c>
      <c r="D33" s="190"/>
      <c r="E33" s="191"/>
      <c r="F33" s="363">
        <f>F34</f>
        <v>30000</v>
      </c>
      <c r="G33" s="364"/>
      <c r="H33" s="365">
        <f>H34</f>
        <v>30000</v>
      </c>
      <c r="I33" s="466"/>
      <c r="J33" s="363">
        <f>J34</f>
        <v>30000</v>
      </c>
      <c r="K33" s="364"/>
      <c r="L33" s="363">
        <f>L34</f>
        <v>30000</v>
      </c>
      <c r="M33" s="364"/>
      <c r="N33" s="363">
        <f>N34</f>
        <v>30000</v>
      </c>
      <c r="O33" s="364"/>
      <c r="P33" s="363">
        <f>P34</f>
        <v>30000</v>
      </c>
      <c r="Q33" s="364"/>
      <c r="R33" s="363">
        <f>R34</f>
        <v>30000</v>
      </c>
      <c r="S33" s="364"/>
      <c r="T33" s="365">
        <f>T34</f>
        <v>30000</v>
      </c>
    </row>
    <row r="34" spans="1:20" ht="15.75" customHeight="1" hidden="1">
      <c r="A34" s="670"/>
      <c r="B34" s="146"/>
      <c r="C34" s="635">
        <v>4300</v>
      </c>
      <c r="D34" s="634"/>
      <c r="E34" s="164" t="s">
        <v>117</v>
      </c>
      <c r="F34" s="89">
        <f>SUM(Starostwo!F34)</f>
        <v>30000</v>
      </c>
      <c r="G34" s="218">
        <f>SUM(Starostwo!G34)</f>
        <v>0</v>
      </c>
      <c r="H34" s="335">
        <f>SUM(F34:G34)</f>
        <v>30000</v>
      </c>
      <c r="I34" s="467">
        <f>SUM(Starostwo!I34)</f>
        <v>0</v>
      </c>
      <c r="J34" s="90">
        <f>SUM(H34:I34)</f>
        <v>30000</v>
      </c>
      <c r="K34" s="218">
        <f>SUM(Starostwo!K34)</f>
        <v>0</v>
      </c>
      <c r="L34" s="90">
        <f>SUM(J34:K34)</f>
        <v>30000</v>
      </c>
      <c r="M34" s="218">
        <f>SUM(Starostwo!M34)</f>
        <v>0</v>
      </c>
      <c r="N34" s="90">
        <f>SUM(L34:M34)</f>
        <v>30000</v>
      </c>
      <c r="O34" s="218">
        <f>SUM(Starostwo!O34)</f>
        <v>0</v>
      </c>
      <c r="P34" s="90">
        <f>SUM(N34:O34)</f>
        <v>30000</v>
      </c>
      <c r="Q34" s="218">
        <f>SUM(Starostwo!Q34)</f>
        <v>0</v>
      </c>
      <c r="R34" s="90">
        <f>SUM(P34:Q34)</f>
        <v>30000</v>
      </c>
      <c r="S34" s="218">
        <f>SUM(Starostwo!S34)</f>
        <v>0</v>
      </c>
      <c r="T34" s="335">
        <f>SUM(R34:S34)</f>
        <v>30000</v>
      </c>
    </row>
    <row r="35" spans="1:20" s="173" customFormat="1" ht="19.5" customHeight="1" hidden="1">
      <c r="A35" s="670"/>
      <c r="B35" s="127">
        <v>71014</v>
      </c>
      <c r="C35" s="193" t="s">
        <v>51</v>
      </c>
      <c r="D35" s="194"/>
      <c r="E35" s="195"/>
      <c r="F35" s="363">
        <f>F36</f>
        <v>7000</v>
      </c>
      <c r="G35" s="364"/>
      <c r="H35" s="365">
        <f>H36</f>
        <v>7000</v>
      </c>
      <c r="I35" s="466"/>
      <c r="J35" s="363">
        <f>J36</f>
        <v>7000</v>
      </c>
      <c r="K35" s="364"/>
      <c r="L35" s="363">
        <f>L36</f>
        <v>7000</v>
      </c>
      <c r="M35" s="364"/>
      <c r="N35" s="363">
        <f>N36</f>
        <v>7000</v>
      </c>
      <c r="O35" s="364"/>
      <c r="P35" s="363">
        <f>P36</f>
        <v>7000</v>
      </c>
      <c r="Q35" s="364"/>
      <c r="R35" s="363">
        <f>R36</f>
        <v>7000</v>
      </c>
      <c r="S35" s="364"/>
      <c r="T35" s="365">
        <f>T36</f>
        <v>7000</v>
      </c>
    </row>
    <row r="36" spans="1:20" ht="15.75" customHeight="1" hidden="1">
      <c r="A36" s="670"/>
      <c r="B36" s="146"/>
      <c r="C36" s="635">
        <v>4300</v>
      </c>
      <c r="D36" s="634"/>
      <c r="E36" s="164" t="s">
        <v>117</v>
      </c>
      <c r="F36" s="89">
        <f>SUM(Starostwo!F36)</f>
        <v>7000</v>
      </c>
      <c r="G36" s="218">
        <f>SUM(Starostwo!G36)</f>
        <v>0</v>
      </c>
      <c r="H36" s="335">
        <f>SUM(F36:G36)</f>
        <v>7000</v>
      </c>
      <c r="I36" s="467">
        <f>SUM(Starostwo!I36)</f>
        <v>0</v>
      </c>
      <c r="J36" s="90">
        <f>SUM(H36:I36)</f>
        <v>7000</v>
      </c>
      <c r="K36" s="218">
        <f>SUM(Starostwo!K36)</f>
        <v>0</v>
      </c>
      <c r="L36" s="90">
        <f>SUM(J36:K36)</f>
        <v>7000</v>
      </c>
      <c r="M36" s="218">
        <f>SUM(Starostwo!M36)</f>
        <v>0</v>
      </c>
      <c r="N36" s="90">
        <f>SUM(L36:M36)</f>
        <v>7000</v>
      </c>
      <c r="O36" s="218">
        <f>SUM(Starostwo!O36)</f>
        <v>0</v>
      </c>
      <c r="P36" s="90">
        <f>SUM(N36:O36)</f>
        <v>7000</v>
      </c>
      <c r="Q36" s="218">
        <f>SUM(Starostwo!Q36)</f>
        <v>0</v>
      </c>
      <c r="R36" s="90">
        <f>SUM(P36:Q36)</f>
        <v>7000</v>
      </c>
      <c r="S36" s="218">
        <f>SUM(Starostwo!S36)</f>
        <v>0</v>
      </c>
      <c r="T36" s="335">
        <f>SUM(R36:S36)</f>
        <v>7000</v>
      </c>
    </row>
    <row r="37" spans="1:20" s="173" customFormat="1" ht="19.5" customHeight="1" hidden="1">
      <c r="A37" s="670"/>
      <c r="B37" s="127">
        <v>71015</v>
      </c>
      <c r="C37" s="193" t="s">
        <v>52</v>
      </c>
      <c r="D37" s="194"/>
      <c r="E37" s="195"/>
      <c r="F37" s="363">
        <f>SUM(F38:F52)</f>
        <v>128085</v>
      </c>
      <c r="G37" s="364"/>
      <c r="H37" s="365">
        <f>H38+H39+H40+H41+H42+H43+H44+H45+H46+H47+H48+H49+H50+H51+H52</f>
        <v>128085</v>
      </c>
      <c r="I37" s="466"/>
      <c r="J37" s="363">
        <f>J38+J39+J40+J41+J42+J43+J44+J45+J46+J47+J48+J49+J50+J51+J52</f>
        <v>128085</v>
      </c>
      <c r="K37" s="364"/>
      <c r="L37" s="363">
        <f>L38+L39+L40+L41+L42+L43+L44+L45+L46+L47+L48+L49+L50+L51+L52</f>
        <v>128085</v>
      </c>
      <c r="M37" s="364"/>
      <c r="N37" s="363">
        <f>N38+N39+N40+N41+N42+N43+N44+N45+N46+N47+N48+N49+N50+N51+N52</f>
        <v>128085</v>
      </c>
      <c r="O37" s="364"/>
      <c r="P37" s="363">
        <f>P38+P39+P40+P41+P42+P43+P44+P45+P46+P47+P48+P49+P50+P51+P52</f>
        <v>128085</v>
      </c>
      <c r="Q37" s="364"/>
      <c r="R37" s="363">
        <f>R38+R39+R40+R41+R42+R43+R44+R45+R46+R47+R48+R49+R50+R51+R52</f>
        <v>128085</v>
      </c>
      <c r="S37" s="364"/>
      <c r="T37" s="365">
        <f>T38+T39+T40+T41+T42+T43+T44+T45+T46+T47+T48+T49+T50+T51+T52</f>
        <v>128085</v>
      </c>
    </row>
    <row r="38" spans="1:20" ht="15.75" customHeight="1" hidden="1">
      <c r="A38" s="670"/>
      <c r="B38" s="671"/>
      <c r="C38" s="659">
        <v>4010</v>
      </c>
      <c r="D38" s="634"/>
      <c r="E38" s="121" t="s">
        <v>126</v>
      </c>
      <c r="F38" s="93">
        <f>SUM(PINB!F5)</f>
        <v>400</v>
      </c>
      <c r="G38" s="89">
        <f>SUM(PINB!G5)</f>
        <v>0</v>
      </c>
      <c r="H38" s="334">
        <f aca="true" t="shared" si="1" ref="H38:T52">SUM(F38:G38)</f>
        <v>400</v>
      </c>
      <c r="I38" s="90">
        <f>SUM(PINB!I5)</f>
        <v>0</v>
      </c>
      <c r="J38" s="93">
        <f t="shared" si="1"/>
        <v>400</v>
      </c>
      <c r="K38" s="89">
        <f>SUM(PINB!K5)</f>
        <v>0</v>
      </c>
      <c r="L38" s="93">
        <f t="shared" si="1"/>
        <v>400</v>
      </c>
      <c r="M38" s="89">
        <f>SUM(PINB!M5)</f>
        <v>0</v>
      </c>
      <c r="N38" s="93">
        <f t="shared" si="1"/>
        <v>400</v>
      </c>
      <c r="O38" s="89">
        <f>SUM(PINB!O5)</f>
        <v>0</v>
      </c>
      <c r="P38" s="93">
        <f t="shared" si="1"/>
        <v>400</v>
      </c>
      <c r="Q38" s="89">
        <f>SUM(PINB!Q5)</f>
        <v>0</v>
      </c>
      <c r="R38" s="93">
        <f t="shared" si="1"/>
        <v>400</v>
      </c>
      <c r="S38" s="89">
        <f>SUM(PINB!S5)</f>
        <v>0</v>
      </c>
      <c r="T38" s="334">
        <f t="shared" si="1"/>
        <v>400</v>
      </c>
    </row>
    <row r="39" spans="1:20" ht="22.5" hidden="1">
      <c r="A39" s="670"/>
      <c r="B39" s="654"/>
      <c r="C39" s="656">
        <v>4020</v>
      </c>
      <c r="D39" s="634"/>
      <c r="E39" s="165" t="s">
        <v>172</v>
      </c>
      <c r="F39" s="93">
        <f>SUM(PINB!F6)</f>
        <v>80383</v>
      </c>
      <c r="G39" s="89">
        <f>SUM(PINB!G6)</f>
        <v>0</v>
      </c>
      <c r="H39" s="334">
        <f t="shared" si="1"/>
        <v>80383</v>
      </c>
      <c r="I39" s="90">
        <f>SUM(PINB!I6)</f>
        <v>0</v>
      </c>
      <c r="J39" s="93">
        <f t="shared" si="1"/>
        <v>80383</v>
      </c>
      <c r="K39" s="89">
        <f>SUM(PINB!K6)</f>
        <v>0</v>
      </c>
      <c r="L39" s="93">
        <f t="shared" si="1"/>
        <v>80383</v>
      </c>
      <c r="M39" s="89">
        <f>SUM(PINB!M6)</f>
        <v>0</v>
      </c>
      <c r="N39" s="93">
        <f t="shared" si="1"/>
        <v>80383</v>
      </c>
      <c r="O39" s="89">
        <f>SUM(PINB!O6)</f>
        <v>0</v>
      </c>
      <c r="P39" s="93">
        <f t="shared" si="1"/>
        <v>80383</v>
      </c>
      <c r="Q39" s="89">
        <f>SUM(PINB!Q6)</f>
        <v>0</v>
      </c>
      <c r="R39" s="93">
        <f t="shared" si="1"/>
        <v>80383</v>
      </c>
      <c r="S39" s="89">
        <f>SUM(PINB!S6)</f>
        <v>0</v>
      </c>
      <c r="T39" s="334">
        <f t="shared" si="1"/>
        <v>80383</v>
      </c>
    </row>
    <row r="40" spans="1:20" ht="15.75" customHeight="1" hidden="1">
      <c r="A40" s="670"/>
      <c r="B40" s="654"/>
      <c r="C40" s="659">
        <v>4040</v>
      </c>
      <c r="D40" s="634"/>
      <c r="E40" s="165" t="s">
        <v>169</v>
      </c>
      <c r="F40" s="93">
        <f>SUM(PINB!F7)</f>
        <v>8442</v>
      </c>
      <c r="G40" s="89">
        <f>SUM(PINB!G7)</f>
        <v>0</v>
      </c>
      <c r="H40" s="334">
        <f t="shared" si="1"/>
        <v>8442</v>
      </c>
      <c r="I40" s="90">
        <f>SUM(PINB!I7)</f>
        <v>0</v>
      </c>
      <c r="J40" s="93">
        <f t="shared" si="1"/>
        <v>8442</v>
      </c>
      <c r="K40" s="89">
        <f>SUM(PINB!K7)</f>
        <v>0</v>
      </c>
      <c r="L40" s="93">
        <f t="shared" si="1"/>
        <v>8442</v>
      </c>
      <c r="M40" s="89">
        <f>SUM(PINB!M7)</f>
        <v>0</v>
      </c>
      <c r="N40" s="93">
        <f t="shared" si="1"/>
        <v>8442</v>
      </c>
      <c r="O40" s="89">
        <f>SUM(PINB!O7)</f>
        <v>0</v>
      </c>
      <c r="P40" s="93">
        <f t="shared" si="1"/>
        <v>8442</v>
      </c>
      <c r="Q40" s="89">
        <f>SUM(PINB!Q7)</f>
        <v>0</v>
      </c>
      <c r="R40" s="93">
        <f t="shared" si="1"/>
        <v>8442</v>
      </c>
      <c r="S40" s="89">
        <f>SUM(PINB!S7)</f>
        <v>0</v>
      </c>
      <c r="T40" s="334">
        <f t="shared" si="1"/>
        <v>8442</v>
      </c>
    </row>
    <row r="41" spans="1:20" ht="15.75" customHeight="1" hidden="1">
      <c r="A41" s="670"/>
      <c r="B41" s="654"/>
      <c r="C41" s="656">
        <v>4110</v>
      </c>
      <c r="D41" s="634"/>
      <c r="E41" s="165" t="s">
        <v>127</v>
      </c>
      <c r="F41" s="93">
        <f>SUM(PINB!F8)</f>
        <v>16330</v>
      </c>
      <c r="G41" s="89">
        <f>SUM(PINB!G8)</f>
        <v>0</v>
      </c>
      <c r="H41" s="334">
        <f t="shared" si="1"/>
        <v>16330</v>
      </c>
      <c r="I41" s="90">
        <f>SUM(PINB!I8)</f>
        <v>0</v>
      </c>
      <c r="J41" s="93">
        <f t="shared" si="1"/>
        <v>16330</v>
      </c>
      <c r="K41" s="89">
        <f>SUM(PINB!K8)</f>
        <v>0</v>
      </c>
      <c r="L41" s="93">
        <f t="shared" si="1"/>
        <v>16330</v>
      </c>
      <c r="M41" s="89">
        <f>SUM(PINB!M8)</f>
        <v>0</v>
      </c>
      <c r="N41" s="93">
        <f t="shared" si="1"/>
        <v>16330</v>
      </c>
      <c r="O41" s="89">
        <f>SUM(PINB!O8)</f>
        <v>0</v>
      </c>
      <c r="P41" s="93">
        <f t="shared" si="1"/>
        <v>16330</v>
      </c>
      <c r="Q41" s="89">
        <f>SUM(PINB!Q8)</f>
        <v>0</v>
      </c>
      <c r="R41" s="93">
        <f t="shared" si="1"/>
        <v>16330</v>
      </c>
      <c r="S41" s="89">
        <f>SUM(PINB!S8)</f>
        <v>0</v>
      </c>
      <c r="T41" s="334">
        <f t="shared" si="1"/>
        <v>16330</v>
      </c>
    </row>
    <row r="42" spans="1:20" ht="15.75" customHeight="1" hidden="1">
      <c r="A42" s="670"/>
      <c r="B42" s="654"/>
      <c r="C42" s="659">
        <v>4120</v>
      </c>
      <c r="D42" s="660"/>
      <c r="E42" s="165" t="s">
        <v>128</v>
      </c>
      <c r="F42" s="93">
        <f>SUM(PINB!F9)</f>
        <v>2930</v>
      </c>
      <c r="G42" s="89">
        <f>SUM(PINB!G9)</f>
        <v>0</v>
      </c>
      <c r="H42" s="334">
        <f t="shared" si="1"/>
        <v>2930</v>
      </c>
      <c r="I42" s="90">
        <f>SUM(PINB!I9)</f>
        <v>0</v>
      </c>
      <c r="J42" s="93">
        <f t="shared" si="1"/>
        <v>2930</v>
      </c>
      <c r="K42" s="89">
        <f>SUM(PINB!K9)</f>
        <v>0</v>
      </c>
      <c r="L42" s="93">
        <f t="shared" si="1"/>
        <v>2930</v>
      </c>
      <c r="M42" s="89">
        <f>SUM(PINB!M9)</f>
        <v>0</v>
      </c>
      <c r="N42" s="93">
        <f t="shared" si="1"/>
        <v>2930</v>
      </c>
      <c r="O42" s="89">
        <f>SUM(PINB!O9)</f>
        <v>0</v>
      </c>
      <c r="P42" s="93">
        <f t="shared" si="1"/>
        <v>2930</v>
      </c>
      <c r="Q42" s="89">
        <f>SUM(PINB!Q9)</f>
        <v>0</v>
      </c>
      <c r="R42" s="93">
        <f t="shared" si="1"/>
        <v>2930</v>
      </c>
      <c r="S42" s="89">
        <f>SUM(PINB!S9)</f>
        <v>0</v>
      </c>
      <c r="T42" s="334">
        <f t="shared" si="1"/>
        <v>2930</v>
      </c>
    </row>
    <row r="43" spans="1:20" ht="15.75" customHeight="1" hidden="1">
      <c r="A43" s="670"/>
      <c r="B43" s="654"/>
      <c r="C43" s="667">
        <v>4210</v>
      </c>
      <c r="D43" s="668"/>
      <c r="E43" s="120" t="s">
        <v>119</v>
      </c>
      <c r="F43" s="89">
        <f>SUM(PINB!F10)</f>
        <v>3100</v>
      </c>
      <c r="G43" s="89">
        <f>SUM(PINB!G10)</f>
        <v>0</v>
      </c>
      <c r="H43" s="335">
        <f t="shared" si="1"/>
        <v>3100</v>
      </c>
      <c r="I43" s="90">
        <f>SUM(PINB!I10)</f>
        <v>0</v>
      </c>
      <c r="J43" s="90">
        <f t="shared" si="1"/>
        <v>3100</v>
      </c>
      <c r="K43" s="89">
        <f>SUM(PINB!K10)</f>
        <v>0</v>
      </c>
      <c r="L43" s="90">
        <f t="shared" si="1"/>
        <v>3100</v>
      </c>
      <c r="M43" s="89">
        <f>SUM(PINB!M10)</f>
        <v>0</v>
      </c>
      <c r="N43" s="90">
        <f t="shared" si="1"/>
        <v>3100</v>
      </c>
      <c r="O43" s="89">
        <f>SUM(PINB!O10)</f>
        <v>0</v>
      </c>
      <c r="P43" s="90">
        <f t="shared" si="1"/>
        <v>3100</v>
      </c>
      <c r="Q43" s="89">
        <f>SUM(PINB!Q10)</f>
        <v>0</v>
      </c>
      <c r="R43" s="90">
        <f t="shared" si="1"/>
        <v>3100</v>
      </c>
      <c r="S43" s="89">
        <f>SUM(PINB!S10)</f>
        <v>0</v>
      </c>
      <c r="T43" s="335">
        <f t="shared" si="1"/>
        <v>3100</v>
      </c>
    </row>
    <row r="44" spans="1:20" ht="21.75" customHeight="1" hidden="1">
      <c r="A44" s="670"/>
      <c r="B44" s="654"/>
      <c r="C44" s="642">
        <v>4240</v>
      </c>
      <c r="D44" s="643"/>
      <c r="E44" s="166" t="s">
        <v>143</v>
      </c>
      <c r="F44" s="89">
        <f>SUM(PINB!F11)</f>
        <v>200</v>
      </c>
      <c r="G44" s="89">
        <f>SUM(PINB!G11)</f>
        <v>0</v>
      </c>
      <c r="H44" s="335">
        <f t="shared" si="1"/>
        <v>200</v>
      </c>
      <c r="I44" s="90">
        <f>SUM(PINB!I11)</f>
        <v>0</v>
      </c>
      <c r="J44" s="90">
        <f t="shared" si="1"/>
        <v>200</v>
      </c>
      <c r="K44" s="89">
        <f>SUM(PINB!K11)</f>
        <v>0</v>
      </c>
      <c r="L44" s="90">
        <f t="shared" si="1"/>
        <v>200</v>
      </c>
      <c r="M44" s="89">
        <f>SUM(PINB!M11)</f>
        <v>0</v>
      </c>
      <c r="N44" s="90">
        <f t="shared" si="1"/>
        <v>200</v>
      </c>
      <c r="O44" s="89">
        <f>SUM(PINB!O11)</f>
        <v>0</v>
      </c>
      <c r="P44" s="90">
        <f t="shared" si="1"/>
        <v>200</v>
      </c>
      <c r="Q44" s="89">
        <f>SUM(PINB!Q11)</f>
        <v>0</v>
      </c>
      <c r="R44" s="90">
        <f t="shared" si="1"/>
        <v>200</v>
      </c>
      <c r="S44" s="89">
        <f>SUM(PINB!S11)</f>
        <v>0</v>
      </c>
      <c r="T44" s="335">
        <f t="shared" si="1"/>
        <v>200</v>
      </c>
    </row>
    <row r="45" spans="1:20" ht="15.75" customHeight="1" hidden="1">
      <c r="A45" s="670"/>
      <c r="B45" s="654"/>
      <c r="C45" s="642">
        <v>4260</v>
      </c>
      <c r="D45" s="643"/>
      <c r="E45" s="166" t="s">
        <v>124</v>
      </c>
      <c r="F45" s="89">
        <f>SUM(PINB!F12)</f>
        <v>1200</v>
      </c>
      <c r="G45" s="89">
        <f>SUM(PINB!G12)</f>
        <v>0</v>
      </c>
      <c r="H45" s="335">
        <f t="shared" si="1"/>
        <v>1200</v>
      </c>
      <c r="I45" s="90">
        <f>SUM(PINB!I12)</f>
        <v>0</v>
      </c>
      <c r="J45" s="90">
        <f t="shared" si="1"/>
        <v>1200</v>
      </c>
      <c r="K45" s="89">
        <f>SUM(PINB!K12)</f>
        <v>0</v>
      </c>
      <c r="L45" s="90">
        <f t="shared" si="1"/>
        <v>1200</v>
      </c>
      <c r="M45" s="89">
        <f>SUM(PINB!M12)</f>
        <v>0</v>
      </c>
      <c r="N45" s="90">
        <f t="shared" si="1"/>
        <v>1200</v>
      </c>
      <c r="O45" s="89">
        <f>SUM(PINB!O12)</f>
        <v>0</v>
      </c>
      <c r="P45" s="90">
        <f t="shared" si="1"/>
        <v>1200</v>
      </c>
      <c r="Q45" s="89">
        <f>SUM(PINB!Q12)</f>
        <v>0</v>
      </c>
      <c r="R45" s="90">
        <f t="shared" si="1"/>
        <v>1200</v>
      </c>
      <c r="S45" s="89">
        <f>SUM(PINB!S12)</f>
        <v>0</v>
      </c>
      <c r="T45" s="335">
        <f t="shared" si="1"/>
        <v>1200</v>
      </c>
    </row>
    <row r="46" spans="1:20" ht="15.75" customHeight="1" hidden="1">
      <c r="A46" s="670"/>
      <c r="B46" s="654"/>
      <c r="C46" s="642">
        <v>4300</v>
      </c>
      <c r="D46" s="643"/>
      <c r="E46" s="167" t="s">
        <v>117</v>
      </c>
      <c r="F46" s="89">
        <f>SUM(PINB!F13)</f>
        <v>5900</v>
      </c>
      <c r="G46" s="89">
        <f>SUM(PINB!G13)</f>
        <v>0</v>
      </c>
      <c r="H46" s="335">
        <f t="shared" si="1"/>
        <v>5900</v>
      </c>
      <c r="I46" s="90">
        <f>SUM(PINB!I13)</f>
        <v>0</v>
      </c>
      <c r="J46" s="90">
        <f t="shared" si="1"/>
        <v>5900</v>
      </c>
      <c r="K46" s="89">
        <f>SUM(PINB!K13)</f>
        <v>0</v>
      </c>
      <c r="L46" s="90">
        <f t="shared" si="1"/>
        <v>5900</v>
      </c>
      <c r="M46" s="89">
        <f>SUM(PINB!M13)</f>
        <v>0</v>
      </c>
      <c r="N46" s="90">
        <f t="shared" si="1"/>
        <v>5900</v>
      </c>
      <c r="O46" s="89">
        <f>SUM(PINB!O13)</f>
        <v>0</v>
      </c>
      <c r="P46" s="90">
        <f t="shared" si="1"/>
        <v>5900</v>
      </c>
      <c r="Q46" s="89">
        <f>SUM(PINB!Q13)</f>
        <v>0</v>
      </c>
      <c r="R46" s="90">
        <f t="shared" si="1"/>
        <v>5900</v>
      </c>
      <c r="S46" s="89">
        <f>SUM(PINB!S13)</f>
        <v>0</v>
      </c>
      <c r="T46" s="335">
        <f t="shared" si="1"/>
        <v>5900</v>
      </c>
    </row>
    <row r="47" spans="1:20" ht="21.75" customHeight="1" hidden="1">
      <c r="A47" s="670"/>
      <c r="B47" s="654"/>
      <c r="C47" s="642">
        <v>4360</v>
      </c>
      <c r="D47" s="643"/>
      <c r="E47" s="166" t="s">
        <v>133</v>
      </c>
      <c r="F47" s="89">
        <f>SUM(PINB!F14)</f>
        <v>800</v>
      </c>
      <c r="G47" s="89">
        <f>SUM(PINB!G14)</f>
        <v>0</v>
      </c>
      <c r="H47" s="335">
        <f t="shared" si="1"/>
        <v>800</v>
      </c>
      <c r="I47" s="90">
        <f>SUM(PINB!I14)</f>
        <v>0</v>
      </c>
      <c r="J47" s="90">
        <f t="shared" si="1"/>
        <v>800</v>
      </c>
      <c r="K47" s="89">
        <f>SUM(PINB!K14)</f>
        <v>0</v>
      </c>
      <c r="L47" s="90">
        <f t="shared" si="1"/>
        <v>800</v>
      </c>
      <c r="M47" s="89">
        <f>SUM(PINB!M14)</f>
        <v>0</v>
      </c>
      <c r="N47" s="90">
        <f t="shared" si="1"/>
        <v>800</v>
      </c>
      <c r="O47" s="89">
        <f>SUM(PINB!O14)</f>
        <v>0</v>
      </c>
      <c r="P47" s="90">
        <f t="shared" si="1"/>
        <v>800</v>
      </c>
      <c r="Q47" s="89">
        <f>SUM(PINB!Q14)</f>
        <v>0</v>
      </c>
      <c r="R47" s="90">
        <f t="shared" si="1"/>
        <v>800</v>
      </c>
      <c r="S47" s="89">
        <f>SUM(PINB!S14)</f>
        <v>0</v>
      </c>
      <c r="T47" s="335">
        <f t="shared" si="1"/>
        <v>800</v>
      </c>
    </row>
    <row r="48" spans="1:20" ht="21.75" customHeight="1" hidden="1">
      <c r="A48" s="670"/>
      <c r="B48" s="654"/>
      <c r="C48" s="642">
        <v>4370</v>
      </c>
      <c r="D48" s="643"/>
      <c r="E48" s="166" t="s">
        <v>134</v>
      </c>
      <c r="F48" s="89">
        <f>SUM(PINB!F15)</f>
        <v>800</v>
      </c>
      <c r="G48" s="89">
        <f>SUM(PINB!G15)</f>
        <v>0</v>
      </c>
      <c r="H48" s="335">
        <f t="shared" si="1"/>
        <v>800</v>
      </c>
      <c r="I48" s="90">
        <f>SUM(PINB!I15)</f>
        <v>0</v>
      </c>
      <c r="J48" s="90">
        <f t="shared" si="1"/>
        <v>800</v>
      </c>
      <c r="K48" s="89">
        <f>SUM(PINB!K15)</f>
        <v>0</v>
      </c>
      <c r="L48" s="90">
        <f t="shared" si="1"/>
        <v>800</v>
      </c>
      <c r="M48" s="89">
        <f>SUM(PINB!M15)</f>
        <v>0</v>
      </c>
      <c r="N48" s="90">
        <f t="shared" si="1"/>
        <v>800</v>
      </c>
      <c r="O48" s="89">
        <f>SUM(PINB!O15)</f>
        <v>0</v>
      </c>
      <c r="P48" s="90">
        <f t="shared" si="1"/>
        <v>800</v>
      </c>
      <c r="Q48" s="89">
        <f>SUM(PINB!Q15)</f>
        <v>0</v>
      </c>
      <c r="R48" s="90">
        <f t="shared" si="1"/>
        <v>800</v>
      </c>
      <c r="S48" s="89">
        <f>SUM(PINB!S15)</f>
        <v>0</v>
      </c>
      <c r="T48" s="335">
        <f t="shared" si="1"/>
        <v>800</v>
      </c>
    </row>
    <row r="49" spans="1:20" ht="21.75" customHeight="1" hidden="1">
      <c r="A49" s="670"/>
      <c r="B49" s="654"/>
      <c r="C49" s="642">
        <v>4400</v>
      </c>
      <c r="D49" s="643"/>
      <c r="E49" s="166" t="s">
        <v>173</v>
      </c>
      <c r="F49" s="89">
        <f>SUM(PINB!F16)</f>
        <v>1400</v>
      </c>
      <c r="G49" s="89">
        <f>SUM(PINB!G16)</f>
        <v>0</v>
      </c>
      <c r="H49" s="335">
        <f t="shared" si="1"/>
        <v>1400</v>
      </c>
      <c r="I49" s="90">
        <f>SUM(PINB!I16)</f>
        <v>0</v>
      </c>
      <c r="J49" s="90">
        <f t="shared" si="1"/>
        <v>1400</v>
      </c>
      <c r="K49" s="89">
        <f>SUM(PINB!K16)</f>
        <v>0</v>
      </c>
      <c r="L49" s="90">
        <f t="shared" si="1"/>
        <v>1400</v>
      </c>
      <c r="M49" s="89">
        <f>SUM(PINB!M16)</f>
        <v>0</v>
      </c>
      <c r="N49" s="90">
        <f t="shared" si="1"/>
        <v>1400</v>
      </c>
      <c r="O49" s="89">
        <f>SUM(PINB!O16)</f>
        <v>0</v>
      </c>
      <c r="P49" s="90">
        <f t="shared" si="1"/>
        <v>1400</v>
      </c>
      <c r="Q49" s="89">
        <f>SUM(PINB!Q16)</f>
        <v>0</v>
      </c>
      <c r="R49" s="90">
        <f t="shared" si="1"/>
        <v>1400</v>
      </c>
      <c r="S49" s="89">
        <f>SUM(PINB!S16)</f>
        <v>0</v>
      </c>
      <c r="T49" s="335">
        <f t="shared" si="1"/>
        <v>1400</v>
      </c>
    </row>
    <row r="50" spans="1:20" ht="15.75" customHeight="1" hidden="1">
      <c r="A50" s="670"/>
      <c r="B50" s="654"/>
      <c r="C50" s="642">
        <v>4410</v>
      </c>
      <c r="D50" s="643"/>
      <c r="E50" s="166" t="s">
        <v>130</v>
      </c>
      <c r="F50" s="89">
        <f>SUM(PINB!F17)</f>
        <v>1000</v>
      </c>
      <c r="G50" s="89">
        <f>SUM(PINB!G17)</f>
        <v>0</v>
      </c>
      <c r="H50" s="335">
        <f t="shared" si="1"/>
        <v>1000</v>
      </c>
      <c r="I50" s="90">
        <f>SUM(PINB!I17)</f>
        <v>0</v>
      </c>
      <c r="J50" s="90">
        <f t="shared" si="1"/>
        <v>1000</v>
      </c>
      <c r="K50" s="89">
        <f>SUM(PINB!K17)</f>
        <v>0</v>
      </c>
      <c r="L50" s="90">
        <f t="shared" si="1"/>
        <v>1000</v>
      </c>
      <c r="M50" s="89">
        <f>SUM(PINB!M17)</f>
        <v>0</v>
      </c>
      <c r="N50" s="90">
        <f t="shared" si="1"/>
        <v>1000</v>
      </c>
      <c r="O50" s="89">
        <f>SUM(PINB!O17)</f>
        <v>0</v>
      </c>
      <c r="P50" s="90">
        <f t="shared" si="1"/>
        <v>1000</v>
      </c>
      <c r="Q50" s="89">
        <f>SUM(PINB!Q17)</f>
        <v>0</v>
      </c>
      <c r="R50" s="90">
        <f t="shared" si="1"/>
        <v>1000</v>
      </c>
      <c r="S50" s="89">
        <f>SUM(PINB!S17)</f>
        <v>0</v>
      </c>
      <c r="T50" s="335">
        <f t="shared" si="1"/>
        <v>1000</v>
      </c>
    </row>
    <row r="51" spans="1:20" ht="15.75" customHeight="1" hidden="1">
      <c r="A51" s="670"/>
      <c r="B51" s="654"/>
      <c r="C51" s="642">
        <v>4430</v>
      </c>
      <c r="D51" s="643"/>
      <c r="E51" s="168" t="s">
        <v>122</v>
      </c>
      <c r="F51" s="89">
        <f>SUM(PINB!F18)</f>
        <v>2200</v>
      </c>
      <c r="G51" s="89">
        <f>SUM(PINB!G18)</f>
        <v>0</v>
      </c>
      <c r="H51" s="335">
        <f t="shared" si="1"/>
        <v>2200</v>
      </c>
      <c r="I51" s="90">
        <f>SUM(PINB!I18)</f>
        <v>0</v>
      </c>
      <c r="J51" s="90">
        <f t="shared" si="1"/>
        <v>2200</v>
      </c>
      <c r="K51" s="89">
        <f>SUM(PINB!K18)</f>
        <v>0</v>
      </c>
      <c r="L51" s="90">
        <f t="shared" si="1"/>
        <v>2200</v>
      </c>
      <c r="M51" s="89">
        <f>SUM(PINB!M18)</f>
        <v>0</v>
      </c>
      <c r="N51" s="90">
        <f t="shared" si="1"/>
        <v>2200</v>
      </c>
      <c r="O51" s="89">
        <f>SUM(PINB!O18)</f>
        <v>0</v>
      </c>
      <c r="P51" s="90">
        <f t="shared" si="1"/>
        <v>2200</v>
      </c>
      <c r="Q51" s="89">
        <f>SUM(PINB!Q18)</f>
        <v>0</v>
      </c>
      <c r="R51" s="90">
        <f t="shared" si="1"/>
        <v>2200</v>
      </c>
      <c r="S51" s="89">
        <f>SUM(PINB!S18)</f>
        <v>0</v>
      </c>
      <c r="T51" s="335">
        <f t="shared" si="1"/>
        <v>2200</v>
      </c>
    </row>
    <row r="52" spans="1:20" ht="21.75" customHeight="1" hidden="1">
      <c r="A52" s="638"/>
      <c r="B52" s="672"/>
      <c r="C52" s="642">
        <v>4440</v>
      </c>
      <c r="D52" s="643"/>
      <c r="E52" s="168" t="s">
        <v>135</v>
      </c>
      <c r="F52" s="89">
        <f>SUM(PINB!F19)</f>
        <v>3000</v>
      </c>
      <c r="G52" s="89">
        <f>SUM(PINB!G19)</f>
        <v>0</v>
      </c>
      <c r="H52" s="335">
        <f t="shared" si="1"/>
        <v>3000</v>
      </c>
      <c r="I52" s="90">
        <f>SUM(PINB!I19)</f>
        <v>0</v>
      </c>
      <c r="J52" s="90">
        <f t="shared" si="1"/>
        <v>3000</v>
      </c>
      <c r="K52" s="89">
        <f>SUM(PINB!K19)</f>
        <v>0</v>
      </c>
      <c r="L52" s="90">
        <f t="shared" si="1"/>
        <v>3000</v>
      </c>
      <c r="M52" s="89">
        <f>SUM(PINB!M19)</f>
        <v>0</v>
      </c>
      <c r="N52" s="90">
        <f t="shared" si="1"/>
        <v>3000</v>
      </c>
      <c r="O52" s="89">
        <f>SUM(PINB!O19)</f>
        <v>0</v>
      </c>
      <c r="P52" s="90">
        <f t="shared" si="1"/>
        <v>3000</v>
      </c>
      <c r="Q52" s="89">
        <f>SUM(PINB!Q19)</f>
        <v>0</v>
      </c>
      <c r="R52" s="90">
        <f t="shared" si="1"/>
        <v>3000</v>
      </c>
      <c r="S52" s="89">
        <f>SUM(PINB!S19)</f>
        <v>0</v>
      </c>
      <c r="T52" s="335">
        <f t="shared" si="1"/>
        <v>3000</v>
      </c>
    </row>
    <row r="53" spans="1:20" s="173" customFormat="1" ht="19.5" customHeight="1">
      <c r="A53" s="133">
        <v>750</v>
      </c>
      <c r="B53" s="644" t="s">
        <v>54</v>
      </c>
      <c r="C53" s="645"/>
      <c r="D53" s="645"/>
      <c r="E53" s="646"/>
      <c r="F53" s="366">
        <f>F54+F58+F65+F92+F96</f>
        <v>2634723</v>
      </c>
      <c r="G53" s="366">
        <f>G54+G58+G65+G92+G96</f>
        <v>37270</v>
      </c>
      <c r="H53" s="367">
        <f>H54+H58+H65+H92+H96</f>
        <v>2671993</v>
      </c>
      <c r="I53" s="466"/>
      <c r="J53" s="366">
        <f>J54+J58+J65+J92+J96</f>
        <v>2671993</v>
      </c>
      <c r="K53" s="364"/>
      <c r="L53" s="366">
        <f>L54+L58+L65+L92+L96</f>
        <v>2671993</v>
      </c>
      <c r="M53" s="364"/>
      <c r="N53" s="366">
        <f>N54+N58+N65+N92+N96</f>
        <v>2671993</v>
      </c>
      <c r="O53" s="364"/>
      <c r="P53" s="366">
        <f>P54+P58+P65+P92+P96</f>
        <v>2671993</v>
      </c>
      <c r="Q53" s="364"/>
      <c r="R53" s="366">
        <f>R54+R58+R65+R92+R96</f>
        <v>2671993</v>
      </c>
      <c r="S53" s="364"/>
      <c r="T53" s="367">
        <f>T54+T58+T65+T92+T96</f>
        <v>2671993</v>
      </c>
    </row>
    <row r="54" spans="1:20" s="173" customFormat="1" ht="19.5" customHeight="1" hidden="1">
      <c r="A54" s="669"/>
      <c r="B54" s="147">
        <v>75011</v>
      </c>
      <c r="C54" s="200" t="s">
        <v>56</v>
      </c>
      <c r="D54" s="201"/>
      <c r="E54" s="202"/>
      <c r="F54" s="363">
        <f>SUM(F55:F57)</f>
        <v>103666</v>
      </c>
      <c r="G54" s="364"/>
      <c r="H54" s="365">
        <f>H55+H56+H57</f>
        <v>103666</v>
      </c>
      <c r="I54" s="466"/>
      <c r="J54" s="363">
        <f>J55+J56+J57</f>
        <v>103666</v>
      </c>
      <c r="K54" s="364"/>
      <c r="L54" s="363">
        <f>L55+L56+L57</f>
        <v>103666</v>
      </c>
      <c r="M54" s="364"/>
      <c r="N54" s="363">
        <f>N55+N56+N57</f>
        <v>103666</v>
      </c>
      <c r="O54" s="364"/>
      <c r="P54" s="363">
        <f>P55+P56+P57</f>
        <v>103666</v>
      </c>
      <c r="Q54" s="364"/>
      <c r="R54" s="363">
        <f>R55+R56+R57</f>
        <v>103666</v>
      </c>
      <c r="S54" s="364"/>
      <c r="T54" s="365">
        <f>T55+T56+T57</f>
        <v>103666</v>
      </c>
    </row>
    <row r="55" spans="1:20" ht="15.75" customHeight="1" hidden="1">
      <c r="A55" s="670"/>
      <c r="B55" s="647"/>
      <c r="C55" s="656">
        <v>4010</v>
      </c>
      <c r="D55" s="634"/>
      <c r="E55" s="165" t="s">
        <v>126</v>
      </c>
      <c r="F55" s="93">
        <f>SUM(Starostwo!F55)</f>
        <v>86620</v>
      </c>
      <c r="G55" s="218">
        <f>SUM(Starostwo!G55)</f>
        <v>0</v>
      </c>
      <c r="H55" s="334">
        <f>SUM(F55:G55)</f>
        <v>86620</v>
      </c>
      <c r="I55" s="467">
        <f>SUM(Starostwo!I55)</f>
        <v>0</v>
      </c>
      <c r="J55" s="93">
        <f>SUM(H55:I55)</f>
        <v>86620</v>
      </c>
      <c r="K55" s="218">
        <f>SUM(Starostwo!K55)</f>
        <v>0</v>
      </c>
      <c r="L55" s="93">
        <f>SUM(J55:K55)</f>
        <v>86620</v>
      </c>
      <c r="M55" s="218">
        <f>SUM(Starostwo!M55)</f>
        <v>0</v>
      </c>
      <c r="N55" s="93">
        <f>SUM(L55:M55)</f>
        <v>86620</v>
      </c>
      <c r="O55" s="218">
        <f>SUM(Starostwo!O55)</f>
        <v>0</v>
      </c>
      <c r="P55" s="93">
        <f>SUM(N55:O55)</f>
        <v>86620</v>
      </c>
      <c r="Q55" s="218">
        <f>SUM(Starostwo!Q55)</f>
        <v>0</v>
      </c>
      <c r="R55" s="93">
        <f>SUM(P55:Q55)</f>
        <v>86620</v>
      </c>
      <c r="S55" s="218">
        <f>SUM(Starostwo!S55)</f>
        <v>0</v>
      </c>
      <c r="T55" s="334">
        <f>SUM(R55:S55)</f>
        <v>86620</v>
      </c>
    </row>
    <row r="56" spans="1:20" ht="15.75" customHeight="1" hidden="1">
      <c r="A56" s="670"/>
      <c r="B56" s="648"/>
      <c r="C56" s="656">
        <v>4110</v>
      </c>
      <c r="D56" s="634"/>
      <c r="E56" s="165" t="s">
        <v>127</v>
      </c>
      <c r="F56" s="93">
        <f>SUM(Starostwo!F56)</f>
        <v>14925</v>
      </c>
      <c r="G56" s="218">
        <f>SUM(Starostwo!G56)</f>
        <v>0</v>
      </c>
      <c r="H56" s="334">
        <f>SUM(F56:G56)</f>
        <v>14925</v>
      </c>
      <c r="I56" s="467">
        <f>SUM(Starostwo!I56)</f>
        <v>0</v>
      </c>
      <c r="J56" s="93">
        <f>SUM(H56:I56)</f>
        <v>14925</v>
      </c>
      <c r="K56" s="218">
        <f>SUM(Starostwo!K56)</f>
        <v>0</v>
      </c>
      <c r="L56" s="93">
        <f>SUM(J56:K56)</f>
        <v>14925</v>
      </c>
      <c r="M56" s="218">
        <f>SUM(Starostwo!M56)</f>
        <v>0</v>
      </c>
      <c r="N56" s="93">
        <f>SUM(L56:M56)</f>
        <v>14925</v>
      </c>
      <c r="O56" s="218">
        <f>SUM(Starostwo!O56)</f>
        <v>0</v>
      </c>
      <c r="P56" s="93">
        <f>SUM(N56:O56)</f>
        <v>14925</v>
      </c>
      <c r="Q56" s="218">
        <f>SUM(Starostwo!Q56)</f>
        <v>0</v>
      </c>
      <c r="R56" s="93">
        <f>SUM(P56:Q56)</f>
        <v>14925</v>
      </c>
      <c r="S56" s="218">
        <f>SUM(Starostwo!S56)</f>
        <v>0</v>
      </c>
      <c r="T56" s="334">
        <f>SUM(R56:S56)</f>
        <v>14925</v>
      </c>
    </row>
    <row r="57" spans="1:20" ht="15.75" customHeight="1" hidden="1">
      <c r="A57" s="670"/>
      <c r="B57" s="649"/>
      <c r="C57" s="656">
        <v>4120</v>
      </c>
      <c r="D57" s="634"/>
      <c r="E57" s="165" t="s">
        <v>128</v>
      </c>
      <c r="F57" s="93">
        <f>SUM(Starostwo!F57)</f>
        <v>2121</v>
      </c>
      <c r="G57" s="218">
        <f>SUM(Starostwo!G57)</f>
        <v>0</v>
      </c>
      <c r="H57" s="334">
        <f>SUM(F57:G57)</f>
        <v>2121</v>
      </c>
      <c r="I57" s="467">
        <f>SUM(Starostwo!I57)</f>
        <v>0</v>
      </c>
      <c r="J57" s="93">
        <f>SUM(H57:I57)</f>
        <v>2121</v>
      </c>
      <c r="K57" s="218">
        <f>SUM(Starostwo!K57)</f>
        <v>0</v>
      </c>
      <c r="L57" s="93">
        <f>SUM(J57:K57)</f>
        <v>2121</v>
      </c>
      <c r="M57" s="218">
        <f>SUM(Starostwo!M57)</f>
        <v>0</v>
      </c>
      <c r="N57" s="93">
        <f>SUM(L57:M57)</f>
        <v>2121</v>
      </c>
      <c r="O57" s="218">
        <f>SUM(Starostwo!O57)</f>
        <v>0</v>
      </c>
      <c r="P57" s="93">
        <f>SUM(N57:O57)</f>
        <v>2121</v>
      </c>
      <c r="Q57" s="218">
        <f>SUM(Starostwo!Q57)</f>
        <v>0</v>
      </c>
      <c r="R57" s="93">
        <f>SUM(P57:Q57)</f>
        <v>2121</v>
      </c>
      <c r="S57" s="218">
        <f>SUM(Starostwo!S57)</f>
        <v>0</v>
      </c>
      <c r="T57" s="334">
        <f>SUM(R57:S57)</f>
        <v>2121</v>
      </c>
    </row>
    <row r="58" spans="1:20" s="173" customFormat="1" ht="19.5" customHeight="1" hidden="1">
      <c r="A58" s="670"/>
      <c r="B58" s="127">
        <v>75019</v>
      </c>
      <c r="C58" s="193" t="s">
        <v>174</v>
      </c>
      <c r="D58" s="194"/>
      <c r="E58" s="195"/>
      <c r="F58" s="363">
        <f>F59+F60+F61+F62+F63+F64</f>
        <v>123400</v>
      </c>
      <c r="G58" s="364"/>
      <c r="H58" s="365">
        <f>H59+H60+H61+H62+H63+H64</f>
        <v>123400</v>
      </c>
      <c r="I58" s="466"/>
      <c r="J58" s="363">
        <f>J59+J60+J61+J62+J63+J64</f>
        <v>123400</v>
      </c>
      <c r="K58" s="364"/>
      <c r="L58" s="363">
        <f>L59+L60+L61+L62+L63+L64</f>
        <v>123400</v>
      </c>
      <c r="M58" s="364"/>
      <c r="N58" s="363">
        <f>N59+N60+N61+N62+N63+N64</f>
        <v>123400</v>
      </c>
      <c r="O58" s="364"/>
      <c r="P58" s="363">
        <f>P59+P60+P61+P62+P63+P64</f>
        <v>123400</v>
      </c>
      <c r="Q58" s="364"/>
      <c r="R58" s="363">
        <f>R59+R60+R61+R62+R63+R64</f>
        <v>123400</v>
      </c>
      <c r="S58" s="364"/>
      <c r="T58" s="365">
        <f>T59+T60+T61+T62+T63+T64</f>
        <v>123400</v>
      </c>
    </row>
    <row r="59" spans="1:20" ht="15.75" customHeight="1" hidden="1">
      <c r="A59" s="670"/>
      <c r="B59" s="647"/>
      <c r="C59" s="662">
        <v>3030</v>
      </c>
      <c r="D59" s="634"/>
      <c r="E59" s="169" t="s">
        <v>129</v>
      </c>
      <c r="F59" s="94">
        <f>SUM(Starostwo!F59)</f>
        <v>104280</v>
      </c>
      <c r="G59" s="219">
        <f>SUM(Starostwo!G59)</f>
        <v>0</v>
      </c>
      <c r="H59" s="341">
        <f aca="true" t="shared" si="2" ref="H59:H64">SUM(F59:G59)</f>
        <v>104280</v>
      </c>
      <c r="I59" s="468">
        <f>SUM(Starostwo!I59)</f>
        <v>0</v>
      </c>
      <c r="J59" s="94">
        <f aca="true" t="shared" si="3" ref="J59:J64">SUM(H59:I59)</f>
        <v>104280</v>
      </c>
      <c r="K59" s="219">
        <f>SUM(Starostwo!K59)</f>
        <v>0</v>
      </c>
      <c r="L59" s="94">
        <f aca="true" t="shared" si="4" ref="L59:L64">SUM(J59:K59)</f>
        <v>104280</v>
      </c>
      <c r="M59" s="219">
        <f>SUM(Starostwo!M59)</f>
        <v>0</v>
      </c>
      <c r="N59" s="94">
        <f aca="true" t="shared" si="5" ref="N59:N64">SUM(L59:M59)</f>
        <v>104280</v>
      </c>
      <c r="O59" s="219">
        <f>SUM(Starostwo!O59)</f>
        <v>0</v>
      </c>
      <c r="P59" s="94">
        <f aca="true" t="shared" si="6" ref="P59:P64">SUM(N59:O59)</f>
        <v>104280</v>
      </c>
      <c r="Q59" s="219">
        <f>SUM(Starostwo!Q59)</f>
        <v>0</v>
      </c>
      <c r="R59" s="94">
        <f aca="true" t="shared" si="7" ref="R59:R64">SUM(P59:Q59)</f>
        <v>104280</v>
      </c>
      <c r="S59" s="219">
        <f>SUM(Starostwo!S59)</f>
        <v>0</v>
      </c>
      <c r="T59" s="341">
        <f aca="true" t="shared" si="8" ref="T59:T64">SUM(R59:S59)</f>
        <v>104280</v>
      </c>
    </row>
    <row r="60" spans="1:20" ht="15.75" customHeight="1" hidden="1">
      <c r="A60" s="670"/>
      <c r="B60" s="648"/>
      <c r="C60" s="656">
        <v>4170</v>
      </c>
      <c r="D60" s="634"/>
      <c r="E60" s="165" t="s">
        <v>131</v>
      </c>
      <c r="F60" s="93">
        <f>SUM(Starostwo!F60)</f>
        <v>1920</v>
      </c>
      <c r="G60" s="219">
        <f>SUM(Starostwo!G60)</f>
        <v>0</v>
      </c>
      <c r="H60" s="334">
        <f t="shared" si="2"/>
        <v>1920</v>
      </c>
      <c r="I60" s="468">
        <f>SUM(Starostwo!I60)</f>
        <v>0</v>
      </c>
      <c r="J60" s="93">
        <f t="shared" si="3"/>
        <v>1920</v>
      </c>
      <c r="K60" s="219">
        <f>SUM(Starostwo!K60)</f>
        <v>0</v>
      </c>
      <c r="L60" s="93">
        <f t="shared" si="4"/>
        <v>1920</v>
      </c>
      <c r="M60" s="219">
        <f>SUM(Starostwo!M60)</f>
        <v>0</v>
      </c>
      <c r="N60" s="93">
        <f t="shared" si="5"/>
        <v>1920</v>
      </c>
      <c r="O60" s="219">
        <f>SUM(Starostwo!O60)</f>
        <v>0</v>
      </c>
      <c r="P60" s="93">
        <f t="shared" si="6"/>
        <v>1920</v>
      </c>
      <c r="Q60" s="219">
        <f>SUM(Starostwo!Q60)</f>
        <v>0</v>
      </c>
      <c r="R60" s="93">
        <f t="shared" si="7"/>
        <v>1920</v>
      </c>
      <c r="S60" s="219">
        <f>SUM(Starostwo!S60)</f>
        <v>0</v>
      </c>
      <c r="T60" s="334">
        <f t="shared" si="8"/>
        <v>1920</v>
      </c>
    </row>
    <row r="61" spans="1:20" ht="15.75" customHeight="1" hidden="1">
      <c r="A61" s="670"/>
      <c r="B61" s="648"/>
      <c r="C61" s="635">
        <v>4210</v>
      </c>
      <c r="D61" s="634"/>
      <c r="E61" s="120" t="s">
        <v>119</v>
      </c>
      <c r="F61" s="89">
        <f>SUM(Starostwo!F61)</f>
        <v>8500</v>
      </c>
      <c r="G61" s="219">
        <f>SUM(Starostwo!G61)</f>
        <v>0</v>
      </c>
      <c r="H61" s="335">
        <f t="shared" si="2"/>
        <v>8500</v>
      </c>
      <c r="I61" s="468">
        <f>SUM(Starostwo!I61)</f>
        <v>0</v>
      </c>
      <c r="J61" s="90">
        <f t="shared" si="3"/>
        <v>8500</v>
      </c>
      <c r="K61" s="219">
        <f>SUM(Starostwo!K61)</f>
        <v>0</v>
      </c>
      <c r="L61" s="90">
        <f t="shared" si="4"/>
        <v>8500</v>
      </c>
      <c r="M61" s="219">
        <f>SUM(Starostwo!M61)</f>
        <v>0</v>
      </c>
      <c r="N61" s="90">
        <f t="shared" si="5"/>
        <v>8500</v>
      </c>
      <c r="O61" s="219">
        <f>SUM(Starostwo!O61)</f>
        <v>0</v>
      </c>
      <c r="P61" s="90">
        <f t="shared" si="6"/>
        <v>8500</v>
      </c>
      <c r="Q61" s="219">
        <f>SUM(Starostwo!Q61)</f>
        <v>0</v>
      </c>
      <c r="R61" s="90">
        <f t="shared" si="7"/>
        <v>8500</v>
      </c>
      <c r="S61" s="219">
        <f>SUM(Starostwo!S61)</f>
        <v>0</v>
      </c>
      <c r="T61" s="335">
        <f t="shared" si="8"/>
        <v>8500</v>
      </c>
    </row>
    <row r="62" spans="1:20" ht="15.75" customHeight="1" hidden="1">
      <c r="A62" s="670"/>
      <c r="B62" s="648"/>
      <c r="C62" s="635">
        <v>4300</v>
      </c>
      <c r="D62" s="634"/>
      <c r="E62" s="120" t="s">
        <v>117</v>
      </c>
      <c r="F62" s="89">
        <f>SUM(Starostwo!F62)</f>
        <v>7700</v>
      </c>
      <c r="G62" s="219">
        <f>SUM(Starostwo!G62)</f>
        <v>0</v>
      </c>
      <c r="H62" s="335">
        <f t="shared" si="2"/>
        <v>7700</v>
      </c>
      <c r="I62" s="468">
        <f>SUM(Starostwo!I62)</f>
        <v>0</v>
      </c>
      <c r="J62" s="90">
        <f t="shared" si="3"/>
        <v>7700</v>
      </c>
      <c r="K62" s="219">
        <f>SUM(Starostwo!K62)</f>
        <v>0</v>
      </c>
      <c r="L62" s="90">
        <f t="shared" si="4"/>
        <v>7700</v>
      </c>
      <c r="M62" s="219">
        <f>SUM(Starostwo!M62)</f>
        <v>0</v>
      </c>
      <c r="N62" s="90">
        <f t="shared" si="5"/>
        <v>7700</v>
      </c>
      <c r="O62" s="219">
        <f>SUM(Starostwo!O62)</f>
        <v>0</v>
      </c>
      <c r="P62" s="90">
        <f t="shared" si="6"/>
        <v>7700</v>
      </c>
      <c r="Q62" s="219">
        <f>SUM(Starostwo!Q62)</f>
        <v>0</v>
      </c>
      <c r="R62" s="90">
        <f t="shared" si="7"/>
        <v>7700</v>
      </c>
      <c r="S62" s="219">
        <f>SUM(Starostwo!S62)</f>
        <v>0</v>
      </c>
      <c r="T62" s="335">
        <f t="shared" si="8"/>
        <v>7700</v>
      </c>
    </row>
    <row r="63" spans="1:20" ht="15.75" customHeight="1" hidden="1">
      <c r="A63" s="670"/>
      <c r="B63" s="648"/>
      <c r="C63" s="635">
        <v>4410</v>
      </c>
      <c r="D63" s="634"/>
      <c r="E63" s="120" t="s">
        <v>130</v>
      </c>
      <c r="F63" s="89">
        <f>SUM(Starostwo!F63)</f>
        <v>500</v>
      </c>
      <c r="G63" s="219">
        <f>SUM(Starostwo!G63)</f>
        <v>0</v>
      </c>
      <c r="H63" s="335">
        <f t="shared" si="2"/>
        <v>500</v>
      </c>
      <c r="I63" s="468">
        <f>SUM(Starostwo!I63)</f>
        <v>0</v>
      </c>
      <c r="J63" s="90">
        <f t="shared" si="3"/>
        <v>500</v>
      </c>
      <c r="K63" s="219">
        <f>SUM(Starostwo!K63)</f>
        <v>0</v>
      </c>
      <c r="L63" s="90">
        <f t="shared" si="4"/>
        <v>500</v>
      </c>
      <c r="M63" s="219">
        <f>SUM(Starostwo!M63)</f>
        <v>0</v>
      </c>
      <c r="N63" s="90">
        <f t="shared" si="5"/>
        <v>500</v>
      </c>
      <c r="O63" s="219">
        <f>SUM(Starostwo!O63)</f>
        <v>0</v>
      </c>
      <c r="P63" s="90">
        <f t="shared" si="6"/>
        <v>500</v>
      </c>
      <c r="Q63" s="219">
        <f>SUM(Starostwo!Q63)</f>
        <v>0</v>
      </c>
      <c r="R63" s="90">
        <f t="shared" si="7"/>
        <v>500</v>
      </c>
      <c r="S63" s="219">
        <f>SUM(Starostwo!S63)</f>
        <v>0</v>
      </c>
      <c r="T63" s="335">
        <f t="shared" si="8"/>
        <v>500</v>
      </c>
    </row>
    <row r="64" spans="1:20" ht="15.75" customHeight="1" hidden="1">
      <c r="A64" s="670"/>
      <c r="B64" s="649"/>
      <c r="C64" s="635">
        <v>4420</v>
      </c>
      <c r="D64" s="634"/>
      <c r="E64" s="120" t="s">
        <v>175</v>
      </c>
      <c r="F64" s="89">
        <f>SUM(Starostwo!F64)</f>
        <v>500</v>
      </c>
      <c r="G64" s="219">
        <f>SUM(Starostwo!G64)</f>
        <v>0</v>
      </c>
      <c r="H64" s="335">
        <f t="shared" si="2"/>
        <v>500</v>
      </c>
      <c r="I64" s="468">
        <f>SUM(Starostwo!I64)</f>
        <v>0</v>
      </c>
      <c r="J64" s="90">
        <f t="shared" si="3"/>
        <v>500</v>
      </c>
      <c r="K64" s="219">
        <f>SUM(Starostwo!K64)</f>
        <v>0</v>
      </c>
      <c r="L64" s="90">
        <f t="shared" si="4"/>
        <v>500</v>
      </c>
      <c r="M64" s="219">
        <f>SUM(Starostwo!M64)</f>
        <v>0</v>
      </c>
      <c r="N64" s="90">
        <f t="shared" si="5"/>
        <v>500</v>
      </c>
      <c r="O64" s="219">
        <f>SUM(Starostwo!O64)</f>
        <v>0</v>
      </c>
      <c r="P64" s="90">
        <f t="shared" si="6"/>
        <v>500</v>
      </c>
      <c r="Q64" s="219">
        <f>SUM(Starostwo!Q64)</f>
        <v>0</v>
      </c>
      <c r="R64" s="90">
        <f t="shared" si="7"/>
        <v>500</v>
      </c>
      <c r="S64" s="219">
        <f>SUM(Starostwo!S64)</f>
        <v>0</v>
      </c>
      <c r="T64" s="335">
        <f t="shared" si="8"/>
        <v>500</v>
      </c>
    </row>
    <row r="65" spans="1:20" s="173" customFormat="1" ht="19.5" customHeight="1">
      <c r="A65" s="670"/>
      <c r="B65" s="127">
        <v>75020</v>
      </c>
      <c r="C65" s="193" t="s">
        <v>176</v>
      </c>
      <c r="D65" s="194"/>
      <c r="E65" s="195"/>
      <c r="F65" s="363">
        <f>SUM(F66:F91)</f>
        <v>2371017</v>
      </c>
      <c r="G65" s="363">
        <f>SUM(G66:G91)</f>
        <v>37270</v>
      </c>
      <c r="H65" s="365">
        <f>H66+H67+H68+H69+H70+H71+H72+H73+H74+H75+H76+H77+H78+H79+H80+H81+H82+H83+H84+H85+H86+H87+H88+H89+H90+H91</f>
        <v>2408287</v>
      </c>
      <c r="I65" s="466"/>
      <c r="J65" s="363">
        <f>J66+J67+J68+J69+J70+J71+J72+J73+J74+J75+J76+J77+J78+J79+J80+J81+J82+J83+J84+J85+J86+J87+J88+J89+J90+J91</f>
        <v>2408287</v>
      </c>
      <c r="K65" s="364"/>
      <c r="L65" s="363">
        <f>L66+L67+L68+L69+L70+L71+L72+L73+L74+L75+L76+L77+L78+L79+L80+L81+L82+L83+L84+L85+L86+L87+L88+L89+L90+L91</f>
        <v>2408287</v>
      </c>
      <c r="M65" s="364"/>
      <c r="N65" s="363">
        <f>N66+N67+N68+N69+N70+N71+N72+N73+N74+N75+N76+N77+N78+N79+N80+N81+N82+N83+N84+N85+N86+N87+N88+N89+N90+N91</f>
        <v>2408287</v>
      </c>
      <c r="O65" s="364"/>
      <c r="P65" s="363">
        <f>P66+P67+P68+P69+P70+P71+P72+P73+P74+P75+P76+P77+P78+P79+P80+P81+P82+P83+P84+P85+P86+P87+P88+P89+P90+P91</f>
        <v>2408287</v>
      </c>
      <c r="Q65" s="364"/>
      <c r="R65" s="363">
        <f>R66+R67+R68+R69+R70+R71+R72+R73+R74+R75+R76+R77+R78+R79+R80+R81+R82+R83+R84+R85+R86+R87+R88+R89+R90+R91</f>
        <v>2408287</v>
      </c>
      <c r="S65" s="364"/>
      <c r="T65" s="365">
        <f>T66+T67+T68+T69+T70+T71+T72+T73+T74+T75+T76+T77+T78+T79+T80+T81+T82+T83+T84+T85+T86+T87+T88+T89+T90+T91</f>
        <v>2408287</v>
      </c>
    </row>
    <row r="66" spans="1:20" ht="21.75" customHeight="1" hidden="1">
      <c r="A66" s="670"/>
      <c r="B66" s="676"/>
      <c r="C66" s="662">
        <v>3020</v>
      </c>
      <c r="D66" s="634"/>
      <c r="E66" s="169" t="s">
        <v>137</v>
      </c>
      <c r="F66" s="94">
        <f>SUM(Starostwo!F66)</f>
        <v>2000</v>
      </c>
      <c r="G66" s="218">
        <f>SUM(Starostwo!G66)</f>
        <v>0</v>
      </c>
      <c r="H66" s="341">
        <f aca="true" t="shared" si="9" ref="H66:T91">SUM(F66:G66)</f>
        <v>2000</v>
      </c>
      <c r="I66" s="467">
        <f>SUM(Starostwo!I66)</f>
        <v>0</v>
      </c>
      <c r="J66" s="94">
        <f t="shared" si="9"/>
        <v>2000</v>
      </c>
      <c r="K66" s="218">
        <f>SUM(Starostwo!K66)</f>
        <v>0</v>
      </c>
      <c r="L66" s="94">
        <f t="shared" si="9"/>
        <v>2000</v>
      </c>
      <c r="M66" s="218">
        <f>SUM(Starostwo!M66)</f>
        <v>0</v>
      </c>
      <c r="N66" s="94">
        <f t="shared" si="9"/>
        <v>2000</v>
      </c>
      <c r="O66" s="218">
        <f>SUM(Starostwo!O66)</f>
        <v>0</v>
      </c>
      <c r="P66" s="94">
        <f t="shared" si="9"/>
        <v>2000</v>
      </c>
      <c r="Q66" s="218">
        <f>SUM(Starostwo!Q66)</f>
        <v>0</v>
      </c>
      <c r="R66" s="94">
        <f t="shared" si="9"/>
        <v>2000</v>
      </c>
      <c r="S66" s="218">
        <f>SUM(Starostwo!S66)</f>
        <v>0</v>
      </c>
      <c r="T66" s="341">
        <f t="shared" si="9"/>
        <v>2000</v>
      </c>
    </row>
    <row r="67" spans="1:20" ht="15.75" customHeight="1">
      <c r="A67" s="670"/>
      <c r="B67" s="654"/>
      <c r="C67" s="656">
        <v>4010</v>
      </c>
      <c r="D67" s="634"/>
      <c r="E67" s="165" t="s">
        <v>126</v>
      </c>
      <c r="F67" s="93">
        <f>SUM(Starostwo!F67)</f>
        <v>1213995</v>
      </c>
      <c r="G67" s="218">
        <f>SUM(Starostwo!G67)</f>
        <v>26198</v>
      </c>
      <c r="H67" s="334">
        <f t="shared" si="9"/>
        <v>1240193</v>
      </c>
      <c r="I67" s="467">
        <f>SUM(Starostwo!I67)</f>
        <v>0</v>
      </c>
      <c r="J67" s="93">
        <f t="shared" si="9"/>
        <v>1240193</v>
      </c>
      <c r="K67" s="218">
        <f>SUM(Starostwo!K67)</f>
        <v>0</v>
      </c>
      <c r="L67" s="93">
        <f t="shared" si="9"/>
        <v>1240193</v>
      </c>
      <c r="M67" s="218">
        <f>SUM(Starostwo!M67)</f>
        <v>0</v>
      </c>
      <c r="N67" s="93">
        <f t="shared" si="9"/>
        <v>1240193</v>
      </c>
      <c r="O67" s="218">
        <f>SUM(Starostwo!O67)</f>
        <v>0</v>
      </c>
      <c r="P67" s="93">
        <f t="shared" si="9"/>
        <v>1240193</v>
      </c>
      <c r="Q67" s="218">
        <f>SUM(Starostwo!Q67)</f>
        <v>0</v>
      </c>
      <c r="R67" s="93">
        <f t="shared" si="9"/>
        <v>1240193</v>
      </c>
      <c r="S67" s="218">
        <f>SUM(Starostwo!S67)</f>
        <v>0</v>
      </c>
      <c r="T67" s="334">
        <f t="shared" si="9"/>
        <v>1240193</v>
      </c>
    </row>
    <row r="68" spans="1:20" ht="15.75" customHeight="1" hidden="1">
      <c r="A68" s="670"/>
      <c r="B68" s="654"/>
      <c r="C68" s="656">
        <v>4040</v>
      </c>
      <c r="D68" s="634"/>
      <c r="E68" s="165" t="s">
        <v>169</v>
      </c>
      <c r="F68" s="93">
        <f>SUM(Starostwo!F68)</f>
        <v>100741</v>
      </c>
      <c r="G68" s="218">
        <f>SUM(Starostwo!G68)</f>
        <v>0</v>
      </c>
      <c r="H68" s="334">
        <f t="shared" si="9"/>
        <v>100741</v>
      </c>
      <c r="I68" s="467">
        <f>SUM(Starostwo!I68)</f>
        <v>0</v>
      </c>
      <c r="J68" s="93">
        <f t="shared" si="9"/>
        <v>100741</v>
      </c>
      <c r="K68" s="218">
        <f>SUM(Starostwo!K68)</f>
        <v>0</v>
      </c>
      <c r="L68" s="93">
        <f t="shared" si="9"/>
        <v>100741</v>
      </c>
      <c r="M68" s="218">
        <f>SUM(Starostwo!M68)</f>
        <v>0</v>
      </c>
      <c r="N68" s="93">
        <f t="shared" si="9"/>
        <v>100741</v>
      </c>
      <c r="O68" s="218">
        <f>SUM(Starostwo!O68)</f>
        <v>0</v>
      </c>
      <c r="P68" s="93">
        <f t="shared" si="9"/>
        <v>100741</v>
      </c>
      <c r="Q68" s="218">
        <f>SUM(Starostwo!Q68)</f>
        <v>0</v>
      </c>
      <c r="R68" s="93">
        <f t="shared" si="9"/>
        <v>100741</v>
      </c>
      <c r="S68" s="218">
        <f>SUM(Starostwo!S68)</f>
        <v>0</v>
      </c>
      <c r="T68" s="334">
        <f t="shared" si="9"/>
        <v>100741</v>
      </c>
    </row>
    <row r="69" spans="1:20" ht="15.75" customHeight="1">
      <c r="A69" s="670"/>
      <c r="B69" s="654"/>
      <c r="C69" s="656">
        <v>4110</v>
      </c>
      <c r="D69" s="634"/>
      <c r="E69" s="165" t="s">
        <v>127</v>
      </c>
      <c r="F69" s="93">
        <f>SUM(Starostwo!F69)</f>
        <v>227713</v>
      </c>
      <c r="G69" s="218">
        <f>SUM(Starostwo!G69)</f>
        <v>6400</v>
      </c>
      <c r="H69" s="334">
        <f t="shared" si="9"/>
        <v>234113</v>
      </c>
      <c r="I69" s="467">
        <f>SUM(Starostwo!I69)</f>
        <v>0</v>
      </c>
      <c r="J69" s="93">
        <f t="shared" si="9"/>
        <v>234113</v>
      </c>
      <c r="K69" s="218">
        <f>SUM(Starostwo!K69)</f>
        <v>0</v>
      </c>
      <c r="L69" s="93">
        <f t="shared" si="9"/>
        <v>234113</v>
      </c>
      <c r="M69" s="218">
        <f>SUM(Starostwo!M69)</f>
        <v>0</v>
      </c>
      <c r="N69" s="93">
        <f t="shared" si="9"/>
        <v>234113</v>
      </c>
      <c r="O69" s="218">
        <f>SUM(Starostwo!O69)</f>
        <v>0</v>
      </c>
      <c r="P69" s="93">
        <f t="shared" si="9"/>
        <v>234113</v>
      </c>
      <c r="Q69" s="218">
        <f>SUM(Starostwo!Q69)</f>
        <v>0</v>
      </c>
      <c r="R69" s="93">
        <f t="shared" si="9"/>
        <v>234113</v>
      </c>
      <c r="S69" s="218">
        <f>SUM(Starostwo!S69)</f>
        <v>0</v>
      </c>
      <c r="T69" s="334">
        <f t="shared" si="9"/>
        <v>234113</v>
      </c>
    </row>
    <row r="70" spans="1:20" ht="15" customHeight="1">
      <c r="A70" s="670"/>
      <c r="B70" s="654"/>
      <c r="C70" s="656">
        <v>4120</v>
      </c>
      <c r="D70" s="634"/>
      <c r="E70" s="165" t="s">
        <v>128</v>
      </c>
      <c r="F70" s="93">
        <f>SUM(Starostwo!F70)</f>
        <v>32598</v>
      </c>
      <c r="G70" s="218">
        <f>SUM(Starostwo!G70)</f>
        <v>150</v>
      </c>
      <c r="H70" s="334">
        <f t="shared" si="9"/>
        <v>32748</v>
      </c>
      <c r="I70" s="467">
        <f>SUM(Starostwo!I70)</f>
        <v>0</v>
      </c>
      <c r="J70" s="93">
        <f t="shared" si="9"/>
        <v>32748</v>
      </c>
      <c r="K70" s="218">
        <f>SUM(Starostwo!K70)</f>
        <v>0</v>
      </c>
      <c r="L70" s="93">
        <f t="shared" si="9"/>
        <v>32748</v>
      </c>
      <c r="M70" s="218">
        <f>SUM(Starostwo!M70)</f>
        <v>0</v>
      </c>
      <c r="N70" s="93">
        <f t="shared" si="9"/>
        <v>32748</v>
      </c>
      <c r="O70" s="218">
        <f>SUM(Starostwo!O70)</f>
        <v>0</v>
      </c>
      <c r="P70" s="93">
        <f t="shared" si="9"/>
        <v>32748</v>
      </c>
      <c r="Q70" s="218">
        <f>SUM(Starostwo!Q70)</f>
        <v>0</v>
      </c>
      <c r="R70" s="93">
        <f t="shared" si="9"/>
        <v>32748</v>
      </c>
      <c r="S70" s="218">
        <f>SUM(Starostwo!S70)</f>
        <v>0</v>
      </c>
      <c r="T70" s="334">
        <f t="shared" si="9"/>
        <v>32748</v>
      </c>
    </row>
    <row r="71" spans="1:20" ht="15.75" customHeight="1">
      <c r="A71" s="670"/>
      <c r="B71" s="654"/>
      <c r="C71" s="656">
        <v>4170</v>
      </c>
      <c r="D71" s="634"/>
      <c r="E71" s="165" t="s">
        <v>131</v>
      </c>
      <c r="F71" s="93">
        <f>SUM(Starostwo!F71)</f>
        <v>37100</v>
      </c>
      <c r="G71" s="218">
        <f>SUM(Starostwo!G71)</f>
        <v>2022</v>
      </c>
      <c r="H71" s="334">
        <f t="shared" si="9"/>
        <v>39122</v>
      </c>
      <c r="I71" s="467">
        <f>SUM(Starostwo!I71)</f>
        <v>0</v>
      </c>
      <c r="J71" s="93">
        <f t="shared" si="9"/>
        <v>39122</v>
      </c>
      <c r="K71" s="218">
        <f>SUM(Starostwo!K71)</f>
        <v>0</v>
      </c>
      <c r="L71" s="93">
        <f t="shared" si="9"/>
        <v>39122</v>
      </c>
      <c r="M71" s="218">
        <f>SUM(Starostwo!M71)</f>
        <v>0</v>
      </c>
      <c r="N71" s="93">
        <f t="shared" si="9"/>
        <v>39122</v>
      </c>
      <c r="O71" s="218">
        <f>SUM(Starostwo!O71)</f>
        <v>0</v>
      </c>
      <c r="P71" s="93">
        <f t="shared" si="9"/>
        <v>39122</v>
      </c>
      <c r="Q71" s="218">
        <f>SUM(Starostwo!Q71)</f>
        <v>0</v>
      </c>
      <c r="R71" s="93">
        <f t="shared" si="9"/>
        <v>39122</v>
      </c>
      <c r="S71" s="218">
        <f>SUM(Starostwo!S71)</f>
        <v>0</v>
      </c>
      <c r="T71" s="334">
        <f t="shared" si="9"/>
        <v>39122</v>
      </c>
    </row>
    <row r="72" spans="1:20" ht="15.75" customHeight="1" hidden="1">
      <c r="A72" s="670"/>
      <c r="B72" s="654"/>
      <c r="C72" s="635">
        <v>4210</v>
      </c>
      <c r="D72" s="634"/>
      <c r="E72" s="120" t="s">
        <v>119</v>
      </c>
      <c r="F72" s="89">
        <f>SUM(Starostwo!F72)</f>
        <v>203000</v>
      </c>
      <c r="G72" s="218">
        <f>SUM(Starostwo!G72)</f>
        <v>0</v>
      </c>
      <c r="H72" s="335">
        <f t="shared" si="9"/>
        <v>203000</v>
      </c>
      <c r="I72" s="467">
        <f>SUM(Starostwo!I72)</f>
        <v>0</v>
      </c>
      <c r="J72" s="90">
        <f t="shared" si="9"/>
        <v>203000</v>
      </c>
      <c r="K72" s="218">
        <f>SUM(Starostwo!K72)</f>
        <v>0</v>
      </c>
      <c r="L72" s="90">
        <f t="shared" si="9"/>
        <v>203000</v>
      </c>
      <c r="M72" s="218">
        <f>SUM(Starostwo!M72)</f>
        <v>0</v>
      </c>
      <c r="N72" s="90">
        <f t="shared" si="9"/>
        <v>203000</v>
      </c>
      <c r="O72" s="218">
        <f>SUM(Starostwo!O72)</f>
        <v>0</v>
      </c>
      <c r="P72" s="90">
        <f t="shared" si="9"/>
        <v>203000</v>
      </c>
      <c r="Q72" s="218">
        <f>SUM(Starostwo!Q72)</f>
        <v>0</v>
      </c>
      <c r="R72" s="90">
        <f t="shared" si="9"/>
        <v>203000</v>
      </c>
      <c r="S72" s="218">
        <f>SUM(Starostwo!S72)</f>
        <v>0</v>
      </c>
      <c r="T72" s="335">
        <f t="shared" si="9"/>
        <v>203000</v>
      </c>
    </row>
    <row r="73" spans="1:20" ht="15.75" customHeight="1" hidden="1">
      <c r="A73" s="670"/>
      <c r="B73" s="654"/>
      <c r="C73" s="635">
        <v>4260</v>
      </c>
      <c r="D73" s="634"/>
      <c r="E73" s="120" t="s">
        <v>124</v>
      </c>
      <c r="F73" s="89">
        <f>SUM(Starostwo!F73)</f>
        <v>89000</v>
      </c>
      <c r="G73" s="218">
        <f>SUM(Starostwo!G73)</f>
        <v>0</v>
      </c>
      <c r="H73" s="335">
        <f t="shared" si="9"/>
        <v>89000</v>
      </c>
      <c r="I73" s="467">
        <f>SUM(Starostwo!I73)</f>
        <v>0</v>
      </c>
      <c r="J73" s="90">
        <f t="shared" si="9"/>
        <v>89000</v>
      </c>
      <c r="K73" s="218">
        <f>SUM(Starostwo!K73)</f>
        <v>0</v>
      </c>
      <c r="L73" s="90">
        <f t="shared" si="9"/>
        <v>89000</v>
      </c>
      <c r="M73" s="218">
        <f>SUM(Starostwo!M73)</f>
        <v>0</v>
      </c>
      <c r="N73" s="90">
        <f t="shared" si="9"/>
        <v>89000</v>
      </c>
      <c r="O73" s="218">
        <f>SUM(Starostwo!O73)</f>
        <v>0</v>
      </c>
      <c r="P73" s="90">
        <f t="shared" si="9"/>
        <v>89000</v>
      </c>
      <c r="Q73" s="218">
        <f>SUM(Starostwo!Q73)</f>
        <v>0</v>
      </c>
      <c r="R73" s="90">
        <f t="shared" si="9"/>
        <v>89000</v>
      </c>
      <c r="S73" s="218">
        <f>SUM(Starostwo!S73)</f>
        <v>0</v>
      </c>
      <c r="T73" s="335">
        <f t="shared" si="9"/>
        <v>89000</v>
      </c>
    </row>
    <row r="74" spans="1:20" ht="15.75" customHeight="1">
      <c r="A74" s="670"/>
      <c r="B74" s="654"/>
      <c r="C74" s="635">
        <v>4270</v>
      </c>
      <c r="D74" s="634"/>
      <c r="E74" s="120" t="s">
        <v>120</v>
      </c>
      <c r="F74" s="89">
        <f>SUM(Starostwo!F74)</f>
        <v>6900</v>
      </c>
      <c r="G74" s="218">
        <f>SUM(Starostwo!G74)</f>
        <v>2500</v>
      </c>
      <c r="H74" s="335">
        <f t="shared" si="9"/>
        <v>9400</v>
      </c>
      <c r="I74" s="467">
        <f>SUM(Starostwo!I74)</f>
        <v>0</v>
      </c>
      <c r="J74" s="90">
        <f t="shared" si="9"/>
        <v>9400</v>
      </c>
      <c r="K74" s="218">
        <f>SUM(Starostwo!K74)</f>
        <v>0</v>
      </c>
      <c r="L74" s="90">
        <f t="shared" si="9"/>
        <v>9400</v>
      </c>
      <c r="M74" s="218">
        <f>SUM(Starostwo!M74)</f>
        <v>0</v>
      </c>
      <c r="N74" s="90">
        <f t="shared" si="9"/>
        <v>9400</v>
      </c>
      <c r="O74" s="218">
        <f>SUM(Starostwo!O74)</f>
        <v>0</v>
      </c>
      <c r="P74" s="90">
        <f t="shared" si="9"/>
        <v>9400</v>
      </c>
      <c r="Q74" s="218">
        <f>SUM(Starostwo!Q74)</f>
        <v>0</v>
      </c>
      <c r="R74" s="90">
        <f t="shared" si="9"/>
        <v>9400</v>
      </c>
      <c r="S74" s="218">
        <f>SUM(Starostwo!S74)</f>
        <v>0</v>
      </c>
      <c r="T74" s="335">
        <f t="shared" si="9"/>
        <v>9400</v>
      </c>
    </row>
    <row r="75" spans="1:20" ht="15.75" customHeight="1" hidden="1">
      <c r="A75" s="670"/>
      <c r="B75" s="654"/>
      <c r="C75" s="661">
        <v>4280</v>
      </c>
      <c r="D75" s="634"/>
      <c r="E75" s="120" t="s">
        <v>132</v>
      </c>
      <c r="F75" s="89">
        <f>SUM(Starostwo!F75)</f>
        <v>7000</v>
      </c>
      <c r="G75" s="218">
        <f>SUM(Starostwo!G75)</f>
        <v>0</v>
      </c>
      <c r="H75" s="335">
        <f t="shared" si="9"/>
        <v>7000</v>
      </c>
      <c r="I75" s="467">
        <f>SUM(Starostwo!I75)</f>
        <v>0</v>
      </c>
      <c r="J75" s="90">
        <f t="shared" si="9"/>
        <v>7000</v>
      </c>
      <c r="K75" s="218">
        <f>SUM(Starostwo!K75)</f>
        <v>0</v>
      </c>
      <c r="L75" s="90">
        <f t="shared" si="9"/>
        <v>7000</v>
      </c>
      <c r="M75" s="218">
        <f>SUM(Starostwo!M75)</f>
        <v>0</v>
      </c>
      <c r="N75" s="90">
        <f t="shared" si="9"/>
        <v>7000</v>
      </c>
      <c r="O75" s="218">
        <f>SUM(Starostwo!O75)</f>
        <v>0</v>
      </c>
      <c r="P75" s="90">
        <f t="shared" si="9"/>
        <v>7000</v>
      </c>
      <c r="Q75" s="218">
        <f>SUM(Starostwo!Q75)</f>
        <v>0</v>
      </c>
      <c r="R75" s="90">
        <f t="shared" si="9"/>
        <v>7000</v>
      </c>
      <c r="S75" s="218">
        <f>SUM(Starostwo!S75)</f>
        <v>0</v>
      </c>
      <c r="T75" s="335">
        <f t="shared" si="9"/>
        <v>7000</v>
      </c>
    </row>
    <row r="76" spans="1:20" ht="15.75" customHeight="1" hidden="1">
      <c r="A76" s="670"/>
      <c r="B76" s="654"/>
      <c r="C76" s="635">
        <v>4300</v>
      </c>
      <c r="D76" s="634"/>
      <c r="E76" s="120" t="s">
        <v>117</v>
      </c>
      <c r="F76" s="89">
        <f>SUM(Starostwo!F76)</f>
        <v>113500</v>
      </c>
      <c r="G76" s="218">
        <f>SUM(Starostwo!G76)</f>
        <v>0</v>
      </c>
      <c r="H76" s="335">
        <f t="shared" si="9"/>
        <v>113500</v>
      </c>
      <c r="I76" s="467">
        <f>SUM(Starostwo!I76)</f>
        <v>0</v>
      </c>
      <c r="J76" s="90">
        <f t="shared" si="9"/>
        <v>113500</v>
      </c>
      <c r="K76" s="218">
        <f>SUM(Starostwo!K76)</f>
        <v>0</v>
      </c>
      <c r="L76" s="90">
        <f t="shared" si="9"/>
        <v>113500</v>
      </c>
      <c r="M76" s="218">
        <f>SUM(Starostwo!M76)</f>
        <v>0</v>
      </c>
      <c r="N76" s="90">
        <f t="shared" si="9"/>
        <v>113500</v>
      </c>
      <c r="O76" s="218">
        <f>SUM(Starostwo!O76)</f>
        <v>0</v>
      </c>
      <c r="P76" s="90">
        <f t="shared" si="9"/>
        <v>113500</v>
      </c>
      <c r="Q76" s="218">
        <f>SUM(Starostwo!Q76)</f>
        <v>0</v>
      </c>
      <c r="R76" s="90">
        <f t="shared" si="9"/>
        <v>113500</v>
      </c>
      <c r="S76" s="218">
        <f>SUM(Starostwo!S76)</f>
        <v>0</v>
      </c>
      <c r="T76" s="335">
        <f t="shared" si="9"/>
        <v>113500</v>
      </c>
    </row>
    <row r="77" spans="1:20" ht="15.75" customHeight="1" hidden="1">
      <c r="A77" s="670"/>
      <c r="B77" s="654"/>
      <c r="C77" s="635">
        <v>4350</v>
      </c>
      <c r="D77" s="634"/>
      <c r="E77" s="120" t="s">
        <v>177</v>
      </c>
      <c r="F77" s="89">
        <f>SUM(Starostwo!F77)</f>
        <v>3800</v>
      </c>
      <c r="G77" s="218">
        <f>SUM(Starostwo!G77)</f>
        <v>0</v>
      </c>
      <c r="H77" s="335">
        <f t="shared" si="9"/>
        <v>3800</v>
      </c>
      <c r="I77" s="467">
        <f>SUM(Starostwo!I77)</f>
        <v>0</v>
      </c>
      <c r="J77" s="90">
        <f t="shared" si="9"/>
        <v>3800</v>
      </c>
      <c r="K77" s="218">
        <f>SUM(Starostwo!K77)</f>
        <v>0</v>
      </c>
      <c r="L77" s="90">
        <f t="shared" si="9"/>
        <v>3800</v>
      </c>
      <c r="M77" s="218">
        <f>SUM(Starostwo!M77)</f>
        <v>0</v>
      </c>
      <c r="N77" s="90">
        <f t="shared" si="9"/>
        <v>3800</v>
      </c>
      <c r="O77" s="218">
        <f>SUM(Starostwo!O77)</f>
        <v>0</v>
      </c>
      <c r="P77" s="90">
        <f t="shared" si="9"/>
        <v>3800</v>
      </c>
      <c r="Q77" s="218">
        <f>SUM(Starostwo!Q77)</f>
        <v>0</v>
      </c>
      <c r="R77" s="90">
        <f t="shared" si="9"/>
        <v>3800</v>
      </c>
      <c r="S77" s="218">
        <f>SUM(Starostwo!S77)</f>
        <v>0</v>
      </c>
      <c r="T77" s="335">
        <f t="shared" si="9"/>
        <v>3800</v>
      </c>
    </row>
    <row r="78" spans="1:20" ht="21.75" customHeight="1" hidden="1">
      <c r="A78" s="670"/>
      <c r="B78" s="654"/>
      <c r="C78" s="635">
        <v>4360</v>
      </c>
      <c r="D78" s="634"/>
      <c r="E78" s="120" t="s">
        <v>133</v>
      </c>
      <c r="F78" s="89">
        <f>SUM(Starostwo!F78)</f>
        <v>15000</v>
      </c>
      <c r="G78" s="218">
        <f>SUM(Starostwo!G78)</f>
        <v>0</v>
      </c>
      <c r="H78" s="335">
        <f t="shared" si="9"/>
        <v>15000</v>
      </c>
      <c r="I78" s="467">
        <f>SUM(Starostwo!I78)</f>
        <v>0</v>
      </c>
      <c r="J78" s="90">
        <f t="shared" si="9"/>
        <v>15000</v>
      </c>
      <c r="K78" s="218">
        <f>SUM(Starostwo!K78)</f>
        <v>0</v>
      </c>
      <c r="L78" s="90">
        <f t="shared" si="9"/>
        <v>15000</v>
      </c>
      <c r="M78" s="218">
        <f>SUM(Starostwo!M78)</f>
        <v>0</v>
      </c>
      <c r="N78" s="90">
        <f t="shared" si="9"/>
        <v>15000</v>
      </c>
      <c r="O78" s="218">
        <f>SUM(Starostwo!O78)</f>
        <v>0</v>
      </c>
      <c r="P78" s="90">
        <f t="shared" si="9"/>
        <v>15000</v>
      </c>
      <c r="Q78" s="218">
        <f>SUM(Starostwo!Q78)</f>
        <v>0</v>
      </c>
      <c r="R78" s="90">
        <f t="shared" si="9"/>
        <v>15000</v>
      </c>
      <c r="S78" s="218">
        <f>SUM(Starostwo!S78)</f>
        <v>0</v>
      </c>
      <c r="T78" s="335">
        <f t="shared" si="9"/>
        <v>15000</v>
      </c>
    </row>
    <row r="79" spans="1:20" ht="21.75" customHeight="1" hidden="1">
      <c r="A79" s="670"/>
      <c r="B79" s="654"/>
      <c r="C79" s="635">
        <v>4370</v>
      </c>
      <c r="D79" s="634"/>
      <c r="E79" s="120" t="s">
        <v>134</v>
      </c>
      <c r="F79" s="89">
        <f>SUM(Starostwo!F79)</f>
        <v>23000</v>
      </c>
      <c r="G79" s="218">
        <f>SUM(Starostwo!G79)</f>
        <v>0</v>
      </c>
      <c r="H79" s="335">
        <f t="shared" si="9"/>
        <v>23000</v>
      </c>
      <c r="I79" s="467">
        <f>SUM(Starostwo!I79)</f>
        <v>0</v>
      </c>
      <c r="J79" s="90">
        <f t="shared" si="9"/>
        <v>23000</v>
      </c>
      <c r="K79" s="218">
        <f>SUM(Starostwo!K79)</f>
        <v>0</v>
      </c>
      <c r="L79" s="90">
        <f t="shared" si="9"/>
        <v>23000</v>
      </c>
      <c r="M79" s="218">
        <f>SUM(Starostwo!M79)</f>
        <v>0</v>
      </c>
      <c r="N79" s="90">
        <f t="shared" si="9"/>
        <v>23000</v>
      </c>
      <c r="O79" s="218">
        <f>SUM(Starostwo!O79)</f>
        <v>0</v>
      </c>
      <c r="P79" s="90">
        <f t="shared" si="9"/>
        <v>23000</v>
      </c>
      <c r="Q79" s="218">
        <f>SUM(Starostwo!Q79)</f>
        <v>0</v>
      </c>
      <c r="R79" s="90">
        <f t="shared" si="9"/>
        <v>23000</v>
      </c>
      <c r="S79" s="218">
        <f>SUM(Starostwo!S79)</f>
        <v>0</v>
      </c>
      <c r="T79" s="335">
        <f t="shared" si="9"/>
        <v>23000</v>
      </c>
    </row>
    <row r="80" spans="1:20" ht="15.75" customHeight="1" hidden="1">
      <c r="A80" s="670"/>
      <c r="B80" s="654"/>
      <c r="C80" s="635">
        <v>4410</v>
      </c>
      <c r="D80" s="634"/>
      <c r="E80" s="120" t="s">
        <v>130</v>
      </c>
      <c r="F80" s="89">
        <f>SUM(Starostwo!F80)</f>
        <v>8000</v>
      </c>
      <c r="G80" s="218">
        <f>SUM(Starostwo!G80)</f>
        <v>0</v>
      </c>
      <c r="H80" s="335">
        <f t="shared" si="9"/>
        <v>8000</v>
      </c>
      <c r="I80" s="467">
        <f>SUM(Starostwo!I80)</f>
        <v>0</v>
      </c>
      <c r="J80" s="90">
        <f t="shared" si="9"/>
        <v>8000</v>
      </c>
      <c r="K80" s="218">
        <f>SUM(Starostwo!K80)</f>
        <v>0</v>
      </c>
      <c r="L80" s="90">
        <f t="shared" si="9"/>
        <v>8000</v>
      </c>
      <c r="M80" s="218">
        <f>SUM(Starostwo!M80)</f>
        <v>0</v>
      </c>
      <c r="N80" s="90">
        <f t="shared" si="9"/>
        <v>8000</v>
      </c>
      <c r="O80" s="218">
        <f>SUM(Starostwo!O80)</f>
        <v>0</v>
      </c>
      <c r="P80" s="90">
        <f t="shared" si="9"/>
        <v>8000</v>
      </c>
      <c r="Q80" s="218">
        <f>SUM(Starostwo!Q80)</f>
        <v>0</v>
      </c>
      <c r="R80" s="90">
        <f t="shared" si="9"/>
        <v>8000</v>
      </c>
      <c r="S80" s="218">
        <f>SUM(Starostwo!S80)</f>
        <v>0</v>
      </c>
      <c r="T80" s="335">
        <f t="shared" si="9"/>
        <v>8000</v>
      </c>
    </row>
    <row r="81" spans="1:20" ht="15.75" customHeight="1" hidden="1">
      <c r="A81" s="670"/>
      <c r="B81" s="654"/>
      <c r="C81" s="635">
        <v>4420</v>
      </c>
      <c r="D81" s="634"/>
      <c r="E81" s="120" t="s">
        <v>175</v>
      </c>
      <c r="F81" s="89">
        <f>SUM(Starostwo!F81)</f>
        <v>4000</v>
      </c>
      <c r="G81" s="218">
        <f>SUM(Starostwo!G81)</f>
        <v>0</v>
      </c>
      <c r="H81" s="335">
        <f t="shared" si="9"/>
        <v>4000</v>
      </c>
      <c r="I81" s="467">
        <f>SUM(Starostwo!I81)</f>
        <v>0</v>
      </c>
      <c r="J81" s="90">
        <f t="shared" si="9"/>
        <v>4000</v>
      </c>
      <c r="K81" s="218">
        <f>SUM(Starostwo!K81)</f>
        <v>0</v>
      </c>
      <c r="L81" s="90">
        <f t="shared" si="9"/>
        <v>4000</v>
      </c>
      <c r="M81" s="218">
        <f>SUM(Starostwo!M81)</f>
        <v>0</v>
      </c>
      <c r="N81" s="90">
        <f t="shared" si="9"/>
        <v>4000</v>
      </c>
      <c r="O81" s="218">
        <f>SUM(Starostwo!O81)</f>
        <v>0</v>
      </c>
      <c r="P81" s="90">
        <f t="shared" si="9"/>
        <v>4000</v>
      </c>
      <c r="Q81" s="218">
        <f>SUM(Starostwo!Q81)</f>
        <v>0</v>
      </c>
      <c r="R81" s="90">
        <f t="shared" si="9"/>
        <v>4000</v>
      </c>
      <c r="S81" s="218">
        <f>SUM(Starostwo!S81)</f>
        <v>0</v>
      </c>
      <c r="T81" s="335">
        <f t="shared" si="9"/>
        <v>4000</v>
      </c>
    </row>
    <row r="82" spans="1:20" ht="15.75" customHeight="1" hidden="1">
      <c r="A82" s="670"/>
      <c r="B82" s="654"/>
      <c r="C82" s="635">
        <v>4430</v>
      </c>
      <c r="D82" s="634"/>
      <c r="E82" s="120" t="s">
        <v>122</v>
      </c>
      <c r="F82" s="89">
        <f>SUM(Starostwo!F82)</f>
        <v>14000</v>
      </c>
      <c r="G82" s="218">
        <f>SUM(Starostwo!G82)</f>
        <v>0</v>
      </c>
      <c r="H82" s="335">
        <f t="shared" si="9"/>
        <v>14000</v>
      </c>
      <c r="I82" s="467">
        <f>SUM(Starostwo!I82)</f>
        <v>0</v>
      </c>
      <c r="J82" s="90">
        <f t="shared" si="9"/>
        <v>14000</v>
      </c>
      <c r="K82" s="218">
        <f>SUM(Starostwo!K82)</f>
        <v>0</v>
      </c>
      <c r="L82" s="90">
        <f t="shared" si="9"/>
        <v>14000</v>
      </c>
      <c r="M82" s="218">
        <f>SUM(Starostwo!M82)</f>
        <v>0</v>
      </c>
      <c r="N82" s="90">
        <f t="shared" si="9"/>
        <v>14000</v>
      </c>
      <c r="O82" s="218">
        <f>SUM(Starostwo!O82)</f>
        <v>0</v>
      </c>
      <c r="P82" s="90">
        <f t="shared" si="9"/>
        <v>14000</v>
      </c>
      <c r="Q82" s="218">
        <f>SUM(Starostwo!Q82)</f>
        <v>0</v>
      </c>
      <c r="R82" s="90">
        <f t="shared" si="9"/>
        <v>14000</v>
      </c>
      <c r="S82" s="218">
        <f>SUM(Starostwo!S82)</f>
        <v>0</v>
      </c>
      <c r="T82" s="335">
        <f t="shared" si="9"/>
        <v>14000</v>
      </c>
    </row>
    <row r="83" spans="1:20" ht="21.75" customHeight="1" hidden="1">
      <c r="A83" s="670"/>
      <c r="B83" s="654"/>
      <c r="C83" s="635">
        <v>4440</v>
      </c>
      <c r="D83" s="634"/>
      <c r="E83" s="120" t="s">
        <v>135</v>
      </c>
      <c r="F83" s="89">
        <f>SUM(Starostwo!F83)</f>
        <v>41035</v>
      </c>
      <c r="G83" s="218">
        <f>SUM(Starostwo!G83)</f>
        <v>0</v>
      </c>
      <c r="H83" s="335">
        <f t="shared" si="9"/>
        <v>41035</v>
      </c>
      <c r="I83" s="467">
        <f>SUM(Starostwo!I83)</f>
        <v>0</v>
      </c>
      <c r="J83" s="90">
        <f t="shared" si="9"/>
        <v>41035</v>
      </c>
      <c r="K83" s="218">
        <f>SUM(Starostwo!K83)</f>
        <v>0</v>
      </c>
      <c r="L83" s="90">
        <f t="shared" si="9"/>
        <v>41035</v>
      </c>
      <c r="M83" s="218">
        <f>SUM(Starostwo!M83)</f>
        <v>0</v>
      </c>
      <c r="N83" s="90">
        <f t="shared" si="9"/>
        <v>41035</v>
      </c>
      <c r="O83" s="218">
        <f>SUM(Starostwo!O83)</f>
        <v>0</v>
      </c>
      <c r="P83" s="90">
        <f t="shared" si="9"/>
        <v>41035</v>
      </c>
      <c r="Q83" s="218">
        <f>SUM(Starostwo!Q83)</f>
        <v>0</v>
      </c>
      <c r="R83" s="90">
        <f t="shared" si="9"/>
        <v>41035</v>
      </c>
      <c r="S83" s="218">
        <f>SUM(Starostwo!S83)</f>
        <v>0</v>
      </c>
      <c r="T83" s="335">
        <f t="shared" si="9"/>
        <v>41035</v>
      </c>
    </row>
    <row r="84" spans="1:20" ht="15.75" customHeight="1" hidden="1">
      <c r="A84" s="670"/>
      <c r="B84" s="654"/>
      <c r="C84" s="635">
        <v>4480</v>
      </c>
      <c r="D84" s="634"/>
      <c r="E84" s="120" t="s">
        <v>178</v>
      </c>
      <c r="F84" s="89">
        <f>SUM(Starostwo!F84)</f>
        <v>3000</v>
      </c>
      <c r="G84" s="218">
        <f>SUM(Starostwo!G84)</f>
        <v>0</v>
      </c>
      <c r="H84" s="335">
        <f t="shared" si="9"/>
        <v>3000</v>
      </c>
      <c r="I84" s="467">
        <f>SUM(Starostwo!I84)</f>
        <v>0</v>
      </c>
      <c r="J84" s="90">
        <f t="shared" si="9"/>
        <v>3000</v>
      </c>
      <c r="K84" s="218">
        <f>SUM(Starostwo!K84)</f>
        <v>0</v>
      </c>
      <c r="L84" s="90">
        <f t="shared" si="9"/>
        <v>3000</v>
      </c>
      <c r="M84" s="218">
        <f>SUM(Starostwo!M84)</f>
        <v>0</v>
      </c>
      <c r="N84" s="90">
        <f t="shared" si="9"/>
        <v>3000</v>
      </c>
      <c r="O84" s="218">
        <f>SUM(Starostwo!O84)</f>
        <v>0</v>
      </c>
      <c r="P84" s="90">
        <f t="shared" si="9"/>
        <v>3000</v>
      </c>
      <c r="Q84" s="218">
        <f>SUM(Starostwo!Q84)</f>
        <v>0</v>
      </c>
      <c r="R84" s="90">
        <f t="shared" si="9"/>
        <v>3000</v>
      </c>
      <c r="S84" s="218">
        <f>SUM(Starostwo!S84)</f>
        <v>0</v>
      </c>
      <c r="T84" s="335">
        <f t="shared" si="9"/>
        <v>3000</v>
      </c>
    </row>
    <row r="85" spans="1:20" ht="21.75" customHeight="1" hidden="1">
      <c r="A85" s="670"/>
      <c r="B85" s="654"/>
      <c r="C85" s="635">
        <v>4700</v>
      </c>
      <c r="D85" s="634"/>
      <c r="E85" s="120" t="s">
        <v>179</v>
      </c>
      <c r="F85" s="89">
        <f>SUM(Starostwo!F85)</f>
        <v>10000</v>
      </c>
      <c r="G85" s="218">
        <f>SUM(Starostwo!G85)</f>
        <v>0</v>
      </c>
      <c r="H85" s="335">
        <f t="shared" si="9"/>
        <v>10000</v>
      </c>
      <c r="I85" s="467">
        <f>SUM(Starostwo!I85)</f>
        <v>0</v>
      </c>
      <c r="J85" s="90">
        <f t="shared" si="9"/>
        <v>10000</v>
      </c>
      <c r="K85" s="218">
        <f>SUM(Starostwo!K85)</f>
        <v>0</v>
      </c>
      <c r="L85" s="90">
        <f t="shared" si="9"/>
        <v>10000</v>
      </c>
      <c r="M85" s="218">
        <f>SUM(Starostwo!M85)</f>
        <v>0</v>
      </c>
      <c r="N85" s="90">
        <f t="shared" si="9"/>
        <v>10000</v>
      </c>
      <c r="O85" s="218">
        <f>SUM(Starostwo!O85)</f>
        <v>0</v>
      </c>
      <c r="P85" s="90">
        <f t="shared" si="9"/>
        <v>10000</v>
      </c>
      <c r="Q85" s="218">
        <f>SUM(Starostwo!Q85)</f>
        <v>0</v>
      </c>
      <c r="R85" s="90">
        <f t="shared" si="9"/>
        <v>10000</v>
      </c>
      <c r="S85" s="218">
        <f>SUM(Starostwo!S85)</f>
        <v>0</v>
      </c>
      <c r="T85" s="335">
        <f t="shared" si="9"/>
        <v>10000</v>
      </c>
    </row>
    <row r="86" spans="1:20" ht="21.75" customHeight="1" hidden="1">
      <c r="A86" s="670"/>
      <c r="B86" s="654"/>
      <c r="C86" s="635">
        <v>4740</v>
      </c>
      <c r="D86" s="634"/>
      <c r="E86" s="120" t="s">
        <v>180</v>
      </c>
      <c r="F86" s="89">
        <f>SUM(Starostwo!F86)</f>
        <v>15000</v>
      </c>
      <c r="G86" s="218">
        <f>SUM(Starostwo!G86)</f>
        <v>0</v>
      </c>
      <c r="H86" s="335">
        <f t="shared" si="9"/>
        <v>15000</v>
      </c>
      <c r="I86" s="467">
        <f>SUM(Starostwo!I86)</f>
        <v>0</v>
      </c>
      <c r="J86" s="90">
        <f t="shared" si="9"/>
        <v>15000</v>
      </c>
      <c r="K86" s="218">
        <f>SUM(Starostwo!K86)</f>
        <v>0</v>
      </c>
      <c r="L86" s="90">
        <f t="shared" si="9"/>
        <v>15000</v>
      </c>
      <c r="M86" s="218">
        <f>SUM(Starostwo!M86)</f>
        <v>0</v>
      </c>
      <c r="N86" s="90">
        <f t="shared" si="9"/>
        <v>15000</v>
      </c>
      <c r="O86" s="218">
        <f>SUM(Starostwo!O86)</f>
        <v>0</v>
      </c>
      <c r="P86" s="90">
        <f t="shared" si="9"/>
        <v>15000</v>
      </c>
      <c r="Q86" s="218">
        <f>SUM(Starostwo!Q86)</f>
        <v>0</v>
      </c>
      <c r="R86" s="90">
        <f t="shared" si="9"/>
        <v>15000</v>
      </c>
      <c r="S86" s="218">
        <f>SUM(Starostwo!S86)</f>
        <v>0</v>
      </c>
      <c r="T86" s="335">
        <f t="shared" si="9"/>
        <v>15000</v>
      </c>
    </row>
    <row r="87" spans="1:20" ht="21.75" customHeight="1" hidden="1">
      <c r="A87" s="670"/>
      <c r="B87" s="654"/>
      <c r="C87" s="635">
        <v>4750</v>
      </c>
      <c r="D87" s="634"/>
      <c r="E87" s="120" t="s">
        <v>136</v>
      </c>
      <c r="F87" s="89">
        <f>SUM(Starostwo!F87)</f>
        <v>28000</v>
      </c>
      <c r="G87" s="218">
        <f>SUM(Starostwo!G87)</f>
        <v>0</v>
      </c>
      <c r="H87" s="335">
        <f t="shared" si="9"/>
        <v>28000</v>
      </c>
      <c r="I87" s="467">
        <f>SUM(Starostwo!I87)</f>
        <v>0</v>
      </c>
      <c r="J87" s="90">
        <f t="shared" si="9"/>
        <v>28000</v>
      </c>
      <c r="K87" s="218">
        <f>SUM(Starostwo!K87)</f>
        <v>0</v>
      </c>
      <c r="L87" s="90">
        <f t="shared" si="9"/>
        <v>28000</v>
      </c>
      <c r="M87" s="218">
        <f>SUM(Starostwo!M87)</f>
        <v>0</v>
      </c>
      <c r="N87" s="90">
        <f t="shared" si="9"/>
        <v>28000</v>
      </c>
      <c r="O87" s="218">
        <f>SUM(Starostwo!O87)</f>
        <v>0</v>
      </c>
      <c r="P87" s="90">
        <f t="shared" si="9"/>
        <v>28000</v>
      </c>
      <c r="Q87" s="218">
        <f>SUM(Starostwo!Q87)</f>
        <v>0</v>
      </c>
      <c r="R87" s="90">
        <f t="shared" si="9"/>
        <v>28000</v>
      </c>
      <c r="S87" s="218">
        <f>SUM(Starostwo!S87)</f>
        <v>0</v>
      </c>
      <c r="T87" s="335">
        <f t="shared" si="9"/>
        <v>28000</v>
      </c>
    </row>
    <row r="88" spans="1:20" ht="21.75" customHeight="1" hidden="1">
      <c r="A88" s="670"/>
      <c r="B88" s="654"/>
      <c r="C88" s="615">
        <v>6050</v>
      </c>
      <c r="D88" s="634"/>
      <c r="E88" s="170" t="s">
        <v>118</v>
      </c>
      <c r="F88" s="91">
        <f>SUM(Starostwo!F88)</f>
        <v>9500</v>
      </c>
      <c r="G88" s="218">
        <f>SUM(Starostwo!G88)</f>
        <v>0</v>
      </c>
      <c r="H88" s="343">
        <f t="shared" si="9"/>
        <v>9500</v>
      </c>
      <c r="I88" s="467">
        <f>SUM(Starostwo!I88)</f>
        <v>0</v>
      </c>
      <c r="J88" s="91">
        <f t="shared" si="9"/>
        <v>9500</v>
      </c>
      <c r="K88" s="218">
        <f>SUM(Starostwo!K88)</f>
        <v>0</v>
      </c>
      <c r="L88" s="91">
        <f t="shared" si="9"/>
        <v>9500</v>
      </c>
      <c r="M88" s="218">
        <f>SUM(Starostwo!M88)</f>
        <v>0</v>
      </c>
      <c r="N88" s="91">
        <f t="shared" si="9"/>
        <v>9500</v>
      </c>
      <c r="O88" s="218">
        <f>SUM(Starostwo!O88)</f>
        <v>0</v>
      </c>
      <c r="P88" s="91">
        <f t="shared" si="9"/>
        <v>9500</v>
      </c>
      <c r="Q88" s="218">
        <f>SUM(Starostwo!Q88)</f>
        <v>0</v>
      </c>
      <c r="R88" s="91">
        <f t="shared" si="9"/>
        <v>9500</v>
      </c>
      <c r="S88" s="218">
        <f>SUM(Starostwo!S88)</f>
        <v>0</v>
      </c>
      <c r="T88" s="343">
        <f t="shared" si="9"/>
        <v>9500</v>
      </c>
    </row>
    <row r="89" spans="1:20" ht="15.75" customHeight="1" hidden="1">
      <c r="A89" s="670"/>
      <c r="B89" s="654"/>
      <c r="C89" s="615">
        <v>6058</v>
      </c>
      <c r="D89" s="634"/>
      <c r="E89" s="170" t="s">
        <v>118</v>
      </c>
      <c r="F89" s="91">
        <f>SUM(Starostwo!F89)</f>
        <v>52700</v>
      </c>
      <c r="G89" s="218">
        <f>SUM(Starostwo!G89)</f>
        <v>0</v>
      </c>
      <c r="H89" s="343">
        <f t="shared" si="9"/>
        <v>52700</v>
      </c>
      <c r="I89" s="467">
        <f>SUM(Starostwo!I89)</f>
        <v>0</v>
      </c>
      <c r="J89" s="91">
        <f t="shared" si="9"/>
        <v>52700</v>
      </c>
      <c r="K89" s="218">
        <f>SUM(Starostwo!K89)</f>
        <v>0</v>
      </c>
      <c r="L89" s="91">
        <f t="shared" si="9"/>
        <v>52700</v>
      </c>
      <c r="M89" s="218">
        <f>SUM(Starostwo!M89)</f>
        <v>0</v>
      </c>
      <c r="N89" s="91">
        <f t="shared" si="9"/>
        <v>52700</v>
      </c>
      <c r="O89" s="218">
        <f>SUM(Starostwo!O89)</f>
        <v>0</v>
      </c>
      <c r="P89" s="91">
        <f t="shared" si="9"/>
        <v>52700</v>
      </c>
      <c r="Q89" s="218">
        <f>SUM(Starostwo!Q89)</f>
        <v>0</v>
      </c>
      <c r="R89" s="91">
        <f t="shared" si="9"/>
        <v>52700</v>
      </c>
      <c r="S89" s="218">
        <f>SUM(Starostwo!S89)</f>
        <v>0</v>
      </c>
      <c r="T89" s="343">
        <f t="shared" si="9"/>
        <v>52700</v>
      </c>
    </row>
    <row r="90" spans="1:20" ht="21.75" customHeight="1" hidden="1">
      <c r="A90" s="670"/>
      <c r="B90" s="654"/>
      <c r="C90" s="615">
        <v>6059</v>
      </c>
      <c r="D90" s="634"/>
      <c r="E90" s="170" t="s">
        <v>118</v>
      </c>
      <c r="F90" s="91">
        <f>SUM(Starostwo!F90)</f>
        <v>40300</v>
      </c>
      <c r="G90" s="218">
        <f>SUM(Starostwo!G90)</f>
        <v>0</v>
      </c>
      <c r="H90" s="343">
        <f t="shared" si="9"/>
        <v>40300</v>
      </c>
      <c r="I90" s="467">
        <f>SUM(Starostwo!I90)</f>
        <v>0</v>
      </c>
      <c r="J90" s="91">
        <f t="shared" si="9"/>
        <v>40300</v>
      </c>
      <c r="K90" s="218">
        <f>SUM(Starostwo!K90)</f>
        <v>0</v>
      </c>
      <c r="L90" s="91">
        <f t="shared" si="9"/>
        <v>40300</v>
      </c>
      <c r="M90" s="218">
        <f>SUM(Starostwo!M90)</f>
        <v>0</v>
      </c>
      <c r="N90" s="91">
        <f t="shared" si="9"/>
        <v>40300</v>
      </c>
      <c r="O90" s="218">
        <f>SUM(Starostwo!O90)</f>
        <v>0</v>
      </c>
      <c r="P90" s="91">
        <f t="shared" si="9"/>
        <v>40300</v>
      </c>
      <c r="Q90" s="218">
        <f>SUM(Starostwo!Q90)</f>
        <v>0</v>
      </c>
      <c r="R90" s="91">
        <f t="shared" si="9"/>
        <v>40300</v>
      </c>
      <c r="S90" s="218">
        <f>SUM(Starostwo!S90)</f>
        <v>0</v>
      </c>
      <c r="T90" s="343">
        <f t="shared" si="9"/>
        <v>40300</v>
      </c>
    </row>
    <row r="91" spans="1:20" ht="21.75" customHeight="1" hidden="1">
      <c r="A91" s="670"/>
      <c r="B91" s="655"/>
      <c r="C91" s="615">
        <v>6060</v>
      </c>
      <c r="D91" s="634"/>
      <c r="E91" s="170" t="s">
        <v>170</v>
      </c>
      <c r="F91" s="91">
        <f>SUM(Starostwo!F91)</f>
        <v>70135</v>
      </c>
      <c r="G91" s="218">
        <f>SUM(Starostwo!G91)</f>
        <v>0</v>
      </c>
      <c r="H91" s="343">
        <f t="shared" si="9"/>
        <v>70135</v>
      </c>
      <c r="I91" s="467">
        <f>SUM(Starostwo!I91)</f>
        <v>0</v>
      </c>
      <c r="J91" s="91">
        <f t="shared" si="9"/>
        <v>70135</v>
      </c>
      <c r="K91" s="218">
        <f>SUM(Starostwo!K91)</f>
        <v>0</v>
      </c>
      <c r="L91" s="91">
        <f t="shared" si="9"/>
        <v>70135</v>
      </c>
      <c r="M91" s="218">
        <f>SUM(Starostwo!M91)</f>
        <v>0</v>
      </c>
      <c r="N91" s="91">
        <f t="shared" si="9"/>
        <v>70135</v>
      </c>
      <c r="O91" s="218">
        <f>SUM(Starostwo!O91)</f>
        <v>0</v>
      </c>
      <c r="P91" s="91">
        <f t="shared" si="9"/>
        <v>70135</v>
      </c>
      <c r="Q91" s="218">
        <f>SUM(Starostwo!Q91)</f>
        <v>0</v>
      </c>
      <c r="R91" s="91">
        <f t="shared" si="9"/>
        <v>70135</v>
      </c>
      <c r="S91" s="218">
        <f>SUM(Starostwo!S91)</f>
        <v>0</v>
      </c>
      <c r="T91" s="343">
        <f t="shared" si="9"/>
        <v>70135</v>
      </c>
    </row>
    <row r="92" spans="1:20" s="173" customFormat="1" ht="19.5" customHeight="1" hidden="1">
      <c r="A92" s="670"/>
      <c r="B92" s="127">
        <v>75045</v>
      </c>
      <c r="C92" s="203" t="s">
        <v>63</v>
      </c>
      <c r="D92" s="204"/>
      <c r="E92" s="205"/>
      <c r="F92" s="363">
        <f>SUM(F93:F95)</f>
        <v>13000</v>
      </c>
      <c r="G92" s="364"/>
      <c r="H92" s="365">
        <f>H93+H94+H95</f>
        <v>13000</v>
      </c>
      <c r="I92" s="466"/>
      <c r="J92" s="363">
        <f>J93+J94+J95</f>
        <v>13000</v>
      </c>
      <c r="K92" s="364"/>
      <c r="L92" s="363">
        <f>L93+L94+L95</f>
        <v>13000</v>
      </c>
      <c r="M92" s="364"/>
      <c r="N92" s="363">
        <f>N93+N94+N95</f>
        <v>13000</v>
      </c>
      <c r="O92" s="364"/>
      <c r="P92" s="363">
        <f>P93+P94+P95</f>
        <v>13000</v>
      </c>
      <c r="Q92" s="364"/>
      <c r="R92" s="363">
        <f>R93+R94+R95</f>
        <v>13000</v>
      </c>
      <c r="S92" s="364"/>
      <c r="T92" s="365">
        <f>T93+T94+T95</f>
        <v>13000</v>
      </c>
    </row>
    <row r="93" spans="1:20" ht="15.75" customHeight="1" hidden="1">
      <c r="A93" s="670"/>
      <c r="B93" s="653"/>
      <c r="C93" s="659">
        <v>4170</v>
      </c>
      <c r="D93" s="634"/>
      <c r="E93" s="165" t="s">
        <v>131</v>
      </c>
      <c r="F93" s="112">
        <f>SUM(Starostwo!F93)</f>
        <v>5957</v>
      </c>
      <c r="G93" s="218">
        <f>SUM(Starostwo!G93)</f>
        <v>0</v>
      </c>
      <c r="H93" s="334">
        <f>SUM(F93:G93)</f>
        <v>5957</v>
      </c>
      <c r="I93" s="467">
        <f>SUM(Starostwo!I93)</f>
        <v>0</v>
      </c>
      <c r="J93" s="93">
        <f>SUM(H93:I93)</f>
        <v>5957</v>
      </c>
      <c r="K93" s="218">
        <f>SUM(Starostwo!K93)</f>
        <v>0</v>
      </c>
      <c r="L93" s="93">
        <f>SUM(J93:K93)</f>
        <v>5957</v>
      </c>
      <c r="M93" s="218">
        <f>SUM(Starostwo!M93)</f>
        <v>0</v>
      </c>
      <c r="N93" s="93">
        <f>SUM(L93:M93)</f>
        <v>5957</v>
      </c>
      <c r="O93" s="218">
        <f>SUM(Starostwo!O93)</f>
        <v>0</v>
      </c>
      <c r="P93" s="93">
        <f>SUM(N93:O93)</f>
        <v>5957</v>
      </c>
      <c r="Q93" s="218">
        <f>SUM(Starostwo!Q93)</f>
        <v>0</v>
      </c>
      <c r="R93" s="93">
        <f>SUM(P93:Q93)</f>
        <v>5957</v>
      </c>
      <c r="S93" s="218">
        <f>SUM(Starostwo!S93)</f>
        <v>0</v>
      </c>
      <c r="T93" s="334">
        <f>SUM(R93:S93)</f>
        <v>5957</v>
      </c>
    </row>
    <row r="94" spans="1:20" ht="15.75" customHeight="1" hidden="1">
      <c r="A94" s="670"/>
      <c r="B94" s="654"/>
      <c r="C94" s="661">
        <v>4210</v>
      </c>
      <c r="D94" s="634"/>
      <c r="E94" s="120" t="s">
        <v>119</v>
      </c>
      <c r="F94" s="86">
        <f>SUM(Starostwo!F94)</f>
        <v>4166</v>
      </c>
      <c r="G94" s="218">
        <f>SUM(Starostwo!G94)</f>
        <v>0</v>
      </c>
      <c r="H94" s="335">
        <f>SUM(F94:G94)</f>
        <v>4166</v>
      </c>
      <c r="I94" s="467">
        <f>SUM(Starostwo!I94)</f>
        <v>0</v>
      </c>
      <c r="J94" s="90">
        <f>SUM(H94:I94)</f>
        <v>4166</v>
      </c>
      <c r="K94" s="218">
        <f>SUM(Starostwo!K94)</f>
        <v>0</v>
      </c>
      <c r="L94" s="90">
        <f>SUM(J94:K94)</f>
        <v>4166</v>
      </c>
      <c r="M94" s="218">
        <f>SUM(Starostwo!M94)</f>
        <v>0</v>
      </c>
      <c r="N94" s="90">
        <f>SUM(L94:M94)</f>
        <v>4166</v>
      </c>
      <c r="O94" s="218">
        <f>SUM(Starostwo!O94)</f>
        <v>0</v>
      </c>
      <c r="P94" s="90">
        <f>SUM(N94:O94)</f>
        <v>4166</v>
      </c>
      <c r="Q94" s="218">
        <f>SUM(Starostwo!Q94)</f>
        <v>0</v>
      </c>
      <c r="R94" s="90">
        <f>SUM(P94:Q94)</f>
        <v>4166</v>
      </c>
      <c r="S94" s="218">
        <f>SUM(Starostwo!S94)</f>
        <v>0</v>
      </c>
      <c r="T94" s="335">
        <f>SUM(R94:S94)</f>
        <v>4166</v>
      </c>
    </row>
    <row r="95" spans="1:20" ht="15.75" customHeight="1" hidden="1">
      <c r="A95" s="670"/>
      <c r="B95" s="655"/>
      <c r="C95" s="635">
        <v>4300</v>
      </c>
      <c r="D95" s="634"/>
      <c r="E95" s="120" t="s">
        <v>117</v>
      </c>
      <c r="F95" s="89">
        <f>SUM(Starostwo!F95)</f>
        <v>2877</v>
      </c>
      <c r="G95" s="218">
        <f>SUM(Starostwo!G95)</f>
        <v>0</v>
      </c>
      <c r="H95" s="335">
        <f>SUM(F95:G95)</f>
        <v>2877</v>
      </c>
      <c r="I95" s="467">
        <f>SUM(Starostwo!I95)</f>
        <v>0</v>
      </c>
      <c r="J95" s="90">
        <f>SUM(H95:I95)</f>
        <v>2877</v>
      </c>
      <c r="K95" s="218">
        <f>SUM(Starostwo!K95)</f>
        <v>0</v>
      </c>
      <c r="L95" s="90">
        <f>SUM(J95:K95)</f>
        <v>2877</v>
      </c>
      <c r="M95" s="218">
        <f>SUM(Starostwo!M95)</f>
        <v>0</v>
      </c>
      <c r="N95" s="90">
        <f>SUM(L95:M95)</f>
        <v>2877</v>
      </c>
      <c r="O95" s="218">
        <f>SUM(Starostwo!O95)</f>
        <v>0</v>
      </c>
      <c r="P95" s="90">
        <f>SUM(N95:O95)</f>
        <v>2877</v>
      </c>
      <c r="Q95" s="218">
        <f>SUM(Starostwo!Q95)</f>
        <v>0</v>
      </c>
      <c r="R95" s="90">
        <f>SUM(P95:Q95)</f>
        <v>2877</v>
      </c>
      <c r="S95" s="218">
        <f>SUM(Starostwo!S95)</f>
        <v>0</v>
      </c>
      <c r="T95" s="335">
        <f>SUM(R95:S95)</f>
        <v>2877</v>
      </c>
    </row>
    <row r="96" spans="1:20" s="173" customFormat="1" ht="19.5" customHeight="1" hidden="1">
      <c r="A96" s="670"/>
      <c r="B96" s="127">
        <v>75075</v>
      </c>
      <c r="C96" s="206" t="s">
        <v>64</v>
      </c>
      <c r="D96" s="207"/>
      <c r="E96" s="205"/>
      <c r="F96" s="363">
        <f>SUM(F97:F101)</f>
        <v>23640</v>
      </c>
      <c r="G96" s="364"/>
      <c r="H96" s="365">
        <f>H97+H98+H99+H100+H101</f>
        <v>23640</v>
      </c>
      <c r="I96" s="466"/>
      <c r="J96" s="363">
        <f>J97+J98+J99+J100+J101</f>
        <v>23640</v>
      </c>
      <c r="K96" s="364"/>
      <c r="L96" s="363">
        <f>L97+L98+L99+L100+L101</f>
        <v>23640</v>
      </c>
      <c r="M96" s="364"/>
      <c r="N96" s="363">
        <f>N97+N98+N99+N100+N101</f>
        <v>23640</v>
      </c>
      <c r="O96" s="364"/>
      <c r="P96" s="363">
        <f>P97+P98+P99+P100+P101</f>
        <v>23640</v>
      </c>
      <c r="Q96" s="364"/>
      <c r="R96" s="363">
        <f>R97+R98+R99+R100+R101</f>
        <v>23640</v>
      </c>
      <c r="S96" s="364"/>
      <c r="T96" s="365">
        <f>T97+T98+T99+T100+T101</f>
        <v>23640</v>
      </c>
    </row>
    <row r="97" spans="1:20" ht="47.25" customHeight="1" hidden="1">
      <c r="A97" s="670"/>
      <c r="B97" s="650"/>
      <c r="C97" s="726">
        <v>2310</v>
      </c>
      <c r="D97" s="643"/>
      <c r="E97" s="185" t="s">
        <v>144</v>
      </c>
      <c r="F97" s="182">
        <f>SUM(Starostwo!F97)</f>
        <v>2500</v>
      </c>
      <c r="G97" s="218">
        <f>SUM(Starostwo!G97)</f>
        <v>0</v>
      </c>
      <c r="H97" s="342">
        <f>SUM(F97:G97)</f>
        <v>2500</v>
      </c>
      <c r="I97" s="467">
        <f>SUM(Starostwo!I97)</f>
        <v>0</v>
      </c>
      <c r="J97" s="182">
        <f>SUM(H97:I97)</f>
        <v>2500</v>
      </c>
      <c r="K97" s="218">
        <f>SUM(Starostwo!K97)</f>
        <v>0</v>
      </c>
      <c r="L97" s="182">
        <f>SUM(J97:K97)</f>
        <v>2500</v>
      </c>
      <c r="M97" s="218">
        <f>SUM(Starostwo!M97)</f>
        <v>0</v>
      </c>
      <c r="N97" s="182">
        <f>SUM(L97:M97)</f>
        <v>2500</v>
      </c>
      <c r="O97" s="218">
        <f>SUM(Starostwo!O97)</f>
        <v>0</v>
      </c>
      <c r="P97" s="182">
        <f>SUM(N97:O97)</f>
        <v>2500</v>
      </c>
      <c r="Q97" s="218">
        <f>SUM(Starostwo!Q97)</f>
        <v>0</v>
      </c>
      <c r="R97" s="182">
        <f>SUM(P97:Q97)</f>
        <v>2500</v>
      </c>
      <c r="S97" s="218">
        <f>SUM(Starostwo!S97)</f>
        <v>0</v>
      </c>
      <c r="T97" s="342">
        <f>SUM(R97:S97)</f>
        <v>2500</v>
      </c>
    </row>
    <row r="98" spans="1:20" ht="21.75" customHeight="1" hidden="1">
      <c r="A98" s="670"/>
      <c r="B98" s="651"/>
      <c r="C98" s="726">
        <v>2330</v>
      </c>
      <c r="D98" s="643"/>
      <c r="E98" s="186" t="s">
        <v>181</v>
      </c>
      <c r="F98" s="182">
        <f>SUM(Starostwo!F98)</f>
        <v>3000</v>
      </c>
      <c r="G98" s="218">
        <f>SUM(Starostwo!G98)</f>
        <v>0</v>
      </c>
      <c r="H98" s="342">
        <f>SUM(F98:G98)</f>
        <v>3000</v>
      </c>
      <c r="I98" s="467">
        <f>SUM(Starostwo!I98)</f>
        <v>0</v>
      </c>
      <c r="J98" s="182">
        <f>SUM(H98:I98)</f>
        <v>3000</v>
      </c>
      <c r="K98" s="218">
        <f>SUM(Starostwo!K98)</f>
        <v>0</v>
      </c>
      <c r="L98" s="182">
        <f>SUM(J98:K98)</f>
        <v>3000</v>
      </c>
      <c r="M98" s="218">
        <f>SUM(Starostwo!M98)</f>
        <v>0</v>
      </c>
      <c r="N98" s="182">
        <f>SUM(L98:M98)</f>
        <v>3000</v>
      </c>
      <c r="O98" s="218">
        <f>SUM(Starostwo!O98)</f>
        <v>0</v>
      </c>
      <c r="P98" s="182">
        <f>SUM(N98:O98)</f>
        <v>3000</v>
      </c>
      <c r="Q98" s="218">
        <f>SUM(Starostwo!Q98)</f>
        <v>0</v>
      </c>
      <c r="R98" s="182">
        <f>SUM(P98:Q98)</f>
        <v>3000</v>
      </c>
      <c r="S98" s="218">
        <f>SUM(Starostwo!S98)</f>
        <v>0</v>
      </c>
      <c r="T98" s="342">
        <f>SUM(R98:S98)</f>
        <v>3000</v>
      </c>
    </row>
    <row r="99" spans="1:20" ht="15.75" customHeight="1" hidden="1">
      <c r="A99" s="670"/>
      <c r="B99" s="651"/>
      <c r="C99" s="657">
        <v>4170</v>
      </c>
      <c r="D99" s="658"/>
      <c r="E99" s="165" t="s">
        <v>131</v>
      </c>
      <c r="F99" s="93">
        <f>SUM(Starostwo!F99)</f>
        <v>1000</v>
      </c>
      <c r="G99" s="218">
        <f>SUM(Starostwo!G99)</f>
        <v>0</v>
      </c>
      <c r="H99" s="334">
        <f>SUM(F99:G99)</f>
        <v>1000</v>
      </c>
      <c r="I99" s="467">
        <f>SUM(Starostwo!I99)</f>
        <v>0</v>
      </c>
      <c r="J99" s="93">
        <f>SUM(H99:I99)</f>
        <v>1000</v>
      </c>
      <c r="K99" s="218">
        <f>SUM(Starostwo!K99)</f>
        <v>0</v>
      </c>
      <c r="L99" s="93">
        <f>SUM(J99:K99)</f>
        <v>1000</v>
      </c>
      <c r="M99" s="218">
        <f>SUM(Starostwo!M99)</f>
        <v>0</v>
      </c>
      <c r="N99" s="93">
        <f>SUM(L99:M99)</f>
        <v>1000</v>
      </c>
      <c r="O99" s="218">
        <f>SUM(Starostwo!O99)</f>
        <v>0</v>
      </c>
      <c r="P99" s="93">
        <f>SUM(N99:O99)</f>
        <v>1000</v>
      </c>
      <c r="Q99" s="218">
        <f>SUM(Starostwo!Q99)</f>
        <v>0</v>
      </c>
      <c r="R99" s="93">
        <f>SUM(P99:Q99)</f>
        <v>1000</v>
      </c>
      <c r="S99" s="218">
        <f>SUM(Starostwo!S99)</f>
        <v>0</v>
      </c>
      <c r="T99" s="334">
        <f>SUM(R99:S99)</f>
        <v>1000</v>
      </c>
    </row>
    <row r="100" spans="1:20" ht="15.75" customHeight="1" hidden="1">
      <c r="A100" s="670"/>
      <c r="B100" s="651"/>
      <c r="C100" s="642">
        <v>4210</v>
      </c>
      <c r="D100" s="643"/>
      <c r="E100" s="166" t="s">
        <v>119</v>
      </c>
      <c r="F100" s="89">
        <f>SUM(Starostwo!F100)</f>
        <v>4400</v>
      </c>
      <c r="G100" s="218">
        <f>SUM(Starostwo!G100)</f>
        <v>0</v>
      </c>
      <c r="H100" s="335">
        <f>SUM(F100:G100)</f>
        <v>4400</v>
      </c>
      <c r="I100" s="467">
        <f>SUM(Starostwo!I100)</f>
        <v>0</v>
      </c>
      <c r="J100" s="90">
        <f>SUM(H100:I100)</f>
        <v>4400</v>
      </c>
      <c r="K100" s="218">
        <f>SUM(Starostwo!K100)</f>
        <v>0</v>
      </c>
      <c r="L100" s="90">
        <f>SUM(J100:K100)</f>
        <v>4400</v>
      </c>
      <c r="M100" s="218">
        <f>SUM(Starostwo!M100)</f>
        <v>0</v>
      </c>
      <c r="N100" s="90">
        <f>SUM(L100:M100)</f>
        <v>4400</v>
      </c>
      <c r="O100" s="218">
        <f>SUM(Starostwo!O100)</f>
        <v>0</v>
      </c>
      <c r="P100" s="90">
        <f>SUM(N100:O100)</f>
        <v>4400</v>
      </c>
      <c r="Q100" s="218">
        <f>SUM(Starostwo!Q100)</f>
        <v>0</v>
      </c>
      <c r="R100" s="90">
        <f>SUM(P100:Q100)</f>
        <v>4400</v>
      </c>
      <c r="S100" s="218">
        <f>SUM(Starostwo!S100)</f>
        <v>0</v>
      </c>
      <c r="T100" s="335">
        <f>SUM(R100:S100)</f>
        <v>4400</v>
      </c>
    </row>
    <row r="101" spans="1:20" ht="15.75" customHeight="1" hidden="1">
      <c r="A101" s="638"/>
      <c r="B101" s="652"/>
      <c r="C101" s="642">
        <v>4300</v>
      </c>
      <c r="D101" s="643"/>
      <c r="E101" s="168" t="s">
        <v>117</v>
      </c>
      <c r="F101" s="89">
        <f>SUM(Starostwo!F101)</f>
        <v>12740</v>
      </c>
      <c r="G101" s="218">
        <f>SUM(Starostwo!G101)</f>
        <v>0</v>
      </c>
      <c r="H101" s="335">
        <f>SUM(F101:G101)</f>
        <v>12740</v>
      </c>
      <c r="I101" s="467">
        <f>SUM(Starostwo!I101)</f>
        <v>0</v>
      </c>
      <c r="J101" s="90">
        <f>SUM(H101:I101)</f>
        <v>12740</v>
      </c>
      <c r="K101" s="218">
        <f>SUM(Starostwo!K101)</f>
        <v>0</v>
      </c>
      <c r="L101" s="90">
        <f>SUM(J101:K101)</f>
        <v>12740</v>
      </c>
      <c r="M101" s="218">
        <f>SUM(Starostwo!M101)</f>
        <v>0</v>
      </c>
      <c r="N101" s="90">
        <f>SUM(L101:M101)</f>
        <v>12740</v>
      </c>
      <c r="O101" s="218">
        <f>SUM(Starostwo!O101)</f>
        <v>0</v>
      </c>
      <c r="P101" s="90">
        <f>SUM(N101:O101)</f>
        <v>12740</v>
      </c>
      <c r="Q101" s="218">
        <f>SUM(Starostwo!Q101)</f>
        <v>0</v>
      </c>
      <c r="R101" s="90">
        <f>SUM(P101:Q101)</f>
        <v>12740</v>
      </c>
      <c r="S101" s="218">
        <f>SUM(Starostwo!S101)</f>
        <v>0</v>
      </c>
      <c r="T101" s="335">
        <f>SUM(R101:S101)</f>
        <v>12740</v>
      </c>
    </row>
    <row r="102" spans="1:20" s="173" customFormat="1" ht="19.5" customHeight="1">
      <c r="A102" s="133">
        <v>754</v>
      </c>
      <c r="B102" s="730" t="s">
        <v>67</v>
      </c>
      <c r="C102" s="665"/>
      <c r="D102" s="665"/>
      <c r="E102" s="666"/>
      <c r="F102" s="366">
        <f>SUM(F103,F105,F132)</f>
        <v>2269536</v>
      </c>
      <c r="G102" s="366">
        <f>SUM(G103,G105,G132)</f>
        <v>0</v>
      </c>
      <c r="H102" s="367">
        <f>H103+H105+H132</f>
        <v>2269536</v>
      </c>
      <c r="I102" s="466"/>
      <c r="J102" s="366">
        <f>J103+J105+J132</f>
        <v>2269536</v>
      </c>
      <c r="K102" s="364"/>
      <c r="L102" s="366">
        <f>L103+L105+L132</f>
        <v>2269536</v>
      </c>
      <c r="M102" s="364"/>
      <c r="N102" s="366">
        <f>N103+N105+N132</f>
        <v>2269536</v>
      </c>
      <c r="O102" s="364"/>
      <c r="P102" s="366">
        <f>P103+P105+P132</f>
        <v>2269536</v>
      </c>
      <c r="Q102" s="364"/>
      <c r="R102" s="366">
        <f>R103+R105+R132</f>
        <v>2269536</v>
      </c>
      <c r="S102" s="364"/>
      <c r="T102" s="367">
        <f>T103+T105+T132</f>
        <v>2269536</v>
      </c>
    </row>
    <row r="103" spans="1:20" s="173" customFormat="1" ht="19.5" customHeight="1" hidden="1">
      <c r="A103" s="673"/>
      <c r="B103" s="149">
        <v>75405</v>
      </c>
      <c r="C103" s="683" t="s">
        <v>182</v>
      </c>
      <c r="D103" s="684"/>
      <c r="E103" s="685"/>
      <c r="F103" s="363">
        <f>SUM(F104)</f>
        <v>5676</v>
      </c>
      <c r="G103" s="364"/>
      <c r="H103" s="365">
        <f>H104</f>
        <v>5676</v>
      </c>
      <c r="I103" s="466"/>
      <c r="J103" s="363">
        <f>J104</f>
        <v>5676</v>
      </c>
      <c r="K103" s="364"/>
      <c r="L103" s="363">
        <f>L104</f>
        <v>5676</v>
      </c>
      <c r="M103" s="364"/>
      <c r="N103" s="363">
        <f>N104</f>
        <v>5676</v>
      </c>
      <c r="O103" s="364"/>
      <c r="P103" s="363">
        <f>P104</f>
        <v>5676</v>
      </c>
      <c r="Q103" s="364"/>
      <c r="R103" s="363">
        <f>R104</f>
        <v>5676</v>
      </c>
      <c r="S103" s="364"/>
      <c r="T103" s="365">
        <f>T104</f>
        <v>5676</v>
      </c>
    </row>
    <row r="104" spans="1:20" ht="15.75" customHeight="1" hidden="1">
      <c r="A104" s="674"/>
      <c r="B104" s="150"/>
      <c r="C104" s="633">
        <v>3000</v>
      </c>
      <c r="D104" s="634"/>
      <c r="E104" s="184" t="s">
        <v>183</v>
      </c>
      <c r="F104" s="182">
        <f>SUM(Starostwo!F104)</f>
        <v>5676</v>
      </c>
      <c r="G104" s="218">
        <f>SUM(Starostwo!G104)</f>
        <v>0</v>
      </c>
      <c r="H104" s="342">
        <v>5676</v>
      </c>
      <c r="I104" s="467">
        <f>SUM(Starostwo!I104)</f>
        <v>0</v>
      </c>
      <c r="J104" s="182">
        <v>5676</v>
      </c>
      <c r="K104" s="218">
        <f>SUM(Starostwo!K104)</f>
        <v>0</v>
      </c>
      <c r="L104" s="182">
        <v>5676</v>
      </c>
      <c r="M104" s="218">
        <f>SUM(Starostwo!M104)</f>
        <v>0</v>
      </c>
      <c r="N104" s="182">
        <v>5676</v>
      </c>
      <c r="O104" s="218">
        <f>SUM(Starostwo!O104)</f>
        <v>0</v>
      </c>
      <c r="P104" s="182">
        <v>5676</v>
      </c>
      <c r="Q104" s="218">
        <f>SUM(Starostwo!Q104)</f>
        <v>0</v>
      </c>
      <c r="R104" s="182">
        <v>5676</v>
      </c>
      <c r="S104" s="218">
        <f>SUM(Starostwo!S104)</f>
        <v>0</v>
      </c>
      <c r="T104" s="342">
        <v>5676</v>
      </c>
    </row>
    <row r="105" spans="1:20" s="173" customFormat="1" ht="19.5" customHeight="1">
      <c r="A105" s="674"/>
      <c r="B105" s="127">
        <v>75411</v>
      </c>
      <c r="C105" s="727" t="s">
        <v>68</v>
      </c>
      <c r="D105" s="728"/>
      <c r="E105" s="729"/>
      <c r="F105" s="363">
        <f>SUM(F106:F131)</f>
        <v>2251742</v>
      </c>
      <c r="G105" s="363">
        <f>SUM(G106:G131)</f>
        <v>0</v>
      </c>
      <c r="H105" s="365">
        <f>H106+H107+H108+H109+H110+H111+H112+H113+H114+H115+H116+H117+H118+H119+H120+H121+H122+H123+H124+H125+H126+H127+H128+H129+H130+H131</f>
        <v>2251742</v>
      </c>
      <c r="I105" s="466"/>
      <c r="J105" s="363">
        <f>J106+J107+J108+J109+J110+J111+J112+J113+J114+J115+J116+J117+J118+J119+J120+J121+J122+J123+J124+J125+J126+J127+J128+J129+J130+J131</f>
        <v>2251742</v>
      </c>
      <c r="K105" s="364"/>
      <c r="L105" s="363">
        <f>L106+L107+L108+L109+L110+L111+L112+L113+L114+L115+L116+L117+L118+L119+L120+L121+L122+L123+L124+L125+L126+L127+L128+L129+L130+L131</f>
        <v>2251742</v>
      </c>
      <c r="M105" s="364"/>
      <c r="N105" s="363">
        <f>N106+N107+N108+N109+N110+N111+N112+N113+N114+N115+N116+N117+N118+N119+N120+N121+N122+N123+N124+N125+N126+N127+N128+N129+N130+N131</f>
        <v>2251742</v>
      </c>
      <c r="O105" s="364"/>
      <c r="P105" s="363">
        <f>P106+P107+P108+P109+P110+P111+P112+P113+P114+P115+P116+P117+P118+P119+P120+P121+P122+P123+P124+P125+P126+P127+P128+P129+P130+P131</f>
        <v>2251742</v>
      </c>
      <c r="Q105" s="364"/>
      <c r="R105" s="363">
        <f>R106+R107+R108+R109+R110+R111+R112+R113+R114+R115+R116+R117+R118+R119+R120+R121+R122+R123+R124+R125+R126+R127+R128+R129+R130+R131</f>
        <v>2251742</v>
      </c>
      <c r="S105" s="364"/>
      <c r="T105" s="365">
        <f>T106+T107+T108+T109+T110+T111+T112+T113+T114+T115+T116+T117+T118+T119+T120+T121+T122+T123+T124+T125+T126+T127+T128+T129+T130+T131</f>
        <v>2251742</v>
      </c>
    </row>
    <row r="106" spans="1:20" ht="21.75" customHeight="1" hidden="1">
      <c r="A106" s="674"/>
      <c r="B106" s="731"/>
      <c r="C106" s="732">
        <v>3070</v>
      </c>
      <c r="D106" s="643"/>
      <c r="E106" s="183" t="s">
        <v>184</v>
      </c>
      <c r="F106" s="94">
        <f>SUM(KPPSP!F5)</f>
        <v>128000</v>
      </c>
      <c r="G106" s="218">
        <f>SUM(KPPSP!G5)</f>
        <v>0</v>
      </c>
      <c r="H106" s="341">
        <f aca="true" t="shared" si="10" ref="H106:T131">SUM(F106:G106)</f>
        <v>128000</v>
      </c>
      <c r="I106" s="467">
        <f>SUM(KPPSP!I5)</f>
        <v>0</v>
      </c>
      <c r="J106" s="94">
        <f t="shared" si="10"/>
        <v>128000</v>
      </c>
      <c r="K106" s="218">
        <f>SUM(KPPSP!K5)</f>
        <v>0</v>
      </c>
      <c r="L106" s="94">
        <f t="shared" si="10"/>
        <v>128000</v>
      </c>
      <c r="M106" s="218">
        <f>SUM(KPPSP!M5)</f>
        <v>0</v>
      </c>
      <c r="N106" s="94">
        <f t="shared" si="10"/>
        <v>128000</v>
      </c>
      <c r="O106" s="218">
        <f>SUM(KPPSP!O5)</f>
        <v>0</v>
      </c>
      <c r="P106" s="94">
        <f t="shared" si="10"/>
        <v>128000</v>
      </c>
      <c r="Q106" s="218">
        <f>SUM(KPPSP!Q5)</f>
        <v>0</v>
      </c>
      <c r="R106" s="94">
        <f t="shared" si="10"/>
        <v>128000</v>
      </c>
      <c r="S106" s="218">
        <f>SUM(KPPSP!S5)</f>
        <v>0</v>
      </c>
      <c r="T106" s="341">
        <f t="shared" si="10"/>
        <v>128000</v>
      </c>
    </row>
    <row r="107" spans="1:20" ht="13.5" customHeight="1" hidden="1">
      <c r="A107" s="674"/>
      <c r="B107" s="654"/>
      <c r="C107" s="733">
        <v>4010</v>
      </c>
      <c r="D107" s="734"/>
      <c r="E107" s="121" t="s">
        <v>126</v>
      </c>
      <c r="F107" s="93">
        <f>SUM(KPPSP!F6)</f>
        <v>15000</v>
      </c>
      <c r="G107" s="218">
        <f>SUM(KPPSP!G6)</f>
        <v>0</v>
      </c>
      <c r="H107" s="334">
        <f t="shared" si="10"/>
        <v>15000</v>
      </c>
      <c r="I107" s="467">
        <f>SUM(KPPSP!I6)</f>
        <v>0</v>
      </c>
      <c r="J107" s="93">
        <f t="shared" si="10"/>
        <v>15000</v>
      </c>
      <c r="K107" s="218">
        <f>SUM(KPPSP!K6)</f>
        <v>0</v>
      </c>
      <c r="L107" s="93">
        <f t="shared" si="10"/>
        <v>15000</v>
      </c>
      <c r="M107" s="218">
        <f>SUM(KPPSP!M6)</f>
        <v>0</v>
      </c>
      <c r="N107" s="93">
        <f t="shared" si="10"/>
        <v>15000</v>
      </c>
      <c r="O107" s="218">
        <f>SUM(KPPSP!O6)</f>
        <v>0</v>
      </c>
      <c r="P107" s="93">
        <f t="shared" si="10"/>
        <v>15000</v>
      </c>
      <c r="Q107" s="218">
        <f>SUM(KPPSP!Q6)</f>
        <v>0</v>
      </c>
      <c r="R107" s="93">
        <f t="shared" si="10"/>
        <v>15000</v>
      </c>
      <c r="S107" s="218">
        <f>SUM(KPPSP!S6)</f>
        <v>0</v>
      </c>
      <c r="T107" s="334">
        <f t="shared" si="10"/>
        <v>15000</v>
      </c>
    </row>
    <row r="108" spans="1:20" ht="21.75" customHeight="1" hidden="1">
      <c r="A108" s="674"/>
      <c r="B108" s="654"/>
      <c r="C108" s="695">
        <v>4020</v>
      </c>
      <c r="D108" s="634"/>
      <c r="E108" s="121" t="s">
        <v>172</v>
      </c>
      <c r="F108" s="93">
        <f>SUM(KPPSP!F7)</f>
        <v>26442</v>
      </c>
      <c r="G108" s="218">
        <f>SUM(KPPSP!G7)</f>
        <v>0</v>
      </c>
      <c r="H108" s="334">
        <f t="shared" si="10"/>
        <v>26442</v>
      </c>
      <c r="I108" s="467">
        <f>SUM(KPPSP!I7)</f>
        <v>0</v>
      </c>
      <c r="J108" s="93">
        <f t="shared" si="10"/>
        <v>26442</v>
      </c>
      <c r="K108" s="218">
        <f>SUM(KPPSP!K7)</f>
        <v>0</v>
      </c>
      <c r="L108" s="93">
        <f t="shared" si="10"/>
        <v>26442</v>
      </c>
      <c r="M108" s="218">
        <f>SUM(KPPSP!M7)</f>
        <v>0</v>
      </c>
      <c r="N108" s="93">
        <f t="shared" si="10"/>
        <v>26442</v>
      </c>
      <c r="O108" s="218">
        <f>SUM(KPPSP!O7)</f>
        <v>0</v>
      </c>
      <c r="P108" s="93">
        <f t="shared" si="10"/>
        <v>26442</v>
      </c>
      <c r="Q108" s="218">
        <f>SUM(KPPSP!Q7)</f>
        <v>0</v>
      </c>
      <c r="R108" s="93">
        <f t="shared" si="10"/>
        <v>26442</v>
      </c>
      <c r="S108" s="218">
        <f>SUM(KPPSP!S7)</f>
        <v>0</v>
      </c>
      <c r="T108" s="334">
        <f t="shared" si="10"/>
        <v>26442</v>
      </c>
    </row>
    <row r="109" spans="1:20" ht="15.75" customHeight="1" hidden="1">
      <c r="A109" s="674"/>
      <c r="B109" s="654"/>
      <c r="C109" s="695">
        <v>4040</v>
      </c>
      <c r="D109" s="634"/>
      <c r="E109" s="121" t="s">
        <v>169</v>
      </c>
      <c r="F109" s="93">
        <f>SUM(KPPSP!F8)</f>
        <v>1558</v>
      </c>
      <c r="G109" s="218">
        <f>SUM(KPPSP!G8)</f>
        <v>0</v>
      </c>
      <c r="H109" s="334">
        <f t="shared" si="10"/>
        <v>1558</v>
      </c>
      <c r="I109" s="467">
        <f>SUM(KPPSP!I8)</f>
        <v>0</v>
      </c>
      <c r="J109" s="93">
        <f t="shared" si="10"/>
        <v>1558</v>
      </c>
      <c r="K109" s="218">
        <f>SUM(KPPSP!K8)</f>
        <v>0</v>
      </c>
      <c r="L109" s="93">
        <f t="shared" si="10"/>
        <v>1558</v>
      </c>
      <c r="M109" s="218">
        <f>SUM(KPPSP!M8)</f>
        <v>0</v>
      </c>
      <c r="N109" s="93">
        <f t="shared" si="10"/>
        <v>1558</v>
      </c>
      <c r="O109" s="218">
        <f>SUM(KPPSP!O8)</f>
        <v>0</v>
      </c>
      <c r="P109" s="93">
        <f t="shared" si="10"/>
        <v>1558</v>
      </c>
      <c r="Q109" s="218">
        <f>SUM(KPPSP!Q8)</f>
        <v>0</v>
      </c>
      <c r="R109" s="93">
        <f t="shared" si="10"/>
        <v>1558</v>
      </c>
      <c r="S109" s="218">
        <f>SUM(KPPSP!S8)</f>
        <v>0</v>
      </c>
      <c r="T109" s="334">
        <f t="shared" si="10"/>
        <v>1558</v>
      </c>
    </row>
    <row r="110" spans="1:20" ht="21.75" customHeight="1">
      <c r="A110" s="674"/>
      <c r="B110" s="654"/>
      <c r="C110" s="695">
        <v>4050</v>
      </c>
      <c r="D110" s="634"/>
      <c r="E110" s="121" t="s">
        <v>186</v>
      </c>
      <c r="F110" s="93">
        <f>SUM(KPPSP!F9)</f>
        <v>1416049</v>
      </c>
      <c r="G110" s="218">
        <f>SUM(KPPSP!G9)</f>
        <v>13789</v>
      </c>
      <c r="H110" s="344">
        <f t="shared" si="10"/>
        <v>1429838</v>
      </c>
      <c r="I110" s="467">
        <f>SUM(KPPSP!I9)</f>
        <v>0</v>
      </c>
      <c r="J110" s="217">
        <f t="shared" si="10"/>
        <v>1429838</v>
      </c>
      <c r="K110" s="218">
        <f>SUM(KPPSP!K9)</f>
        <v>0</v>
      </c>
      <c r="L110" s="217">
        <f t="shared" si="10"/>
        <v>1429838</v>
      </c>
      <c r="M110" s="218">
        <f>SUM(KPPSP!M9)</f>
        <v>0</v>
      </c>
      <c r="N110" s="217">
        <f t="shared" si="10"/>
        <v>1429838</v>
      </c>
      <c r="O110" s="218">
        <f>SUM(KPPSP!O9)</f>
        <v>0</v>
      </c>
      <c r="P110" s="217">
        <f t="shared" si="10"/>
        <v>1429838</v>
      </c>
      <c r="Q110" s="218">
        <f>SUM(KPPSP!Q9)</f>
        <v>0</v>
      </c>
      <c r="R110" s="217">
        <f t="shared" si="10"/>
        <v>1429838</v>
      </c>
      <c r="S110" s="218">
        <f>SUM(KPPSP!S9)</f>
        <v>0</v>
      </c>
      <c r="T110" s="344">
        <f t="shared" si="10"/>
        <v>1429838</v>
      </c>
    </row>
    <row r="111" spans="1:20" ht="21.75" customHeight="1">
      <c r="A111" s="674"/>
      <c r="B111" s="654"/>
      <c r="C111" s="695">
        <v>4060</v>
      </c>
      <c r="D111" s="634"/>
      <c r="E111" s="121" t="s">
        <v>187</v>
      </c>
      <c r="F111" s="93">
        <f>SUM(KPPSP!F10)</f>
        <v>105000</v>
      </c>
      <c r="G111" s="218">
        <f>SUM(KPPSP!G10)</f>
        <v>3956</v>
      </c>
      <c r="H111" s="344">
        <f t="shared" si="10"/>
        <v>108956</v>
      </c>
      <c r="I111" s="467">
        <f>SUM(KPPSP!I10)</f>
        <v>0</v>
      </c>
      <c r="J111" s="217">
        <f t="shared" si="10"/>
        <v>108956</v>
      </c>
      <c r="K111" s="218">
        <f>SUM(KPPSP!K10)</f>
        <v>0</v>
      </c>
      <c r="L111" s="217">
        <f t="shared" si="10"/>
        <v>108956</v>
      </c>
      <c r="M111" s="218">
        <f>SUM(KPPSP!M10)</f>
        <v>0</v>
      </c>
      <c r="N111" s="217">
        <f t="shared" si="10"/>
        <v>108956</v>
      </c>
      <c r="O111" s="218">
        <f>SUM(KPPSP!O10)</f>
        <v>0</v>
      </c>
      <c r="P111" s="217">
        <f t="shared" si="10"/>
        <v>108956</v>
      </c>
      <c r="Q111" s="218">
        <f>SUM(KPPSP!Q10)</f>
        <v>0</v>
      </c>
      <c r="R111" s="217">
        <f t="shared" si="10"/>
        <v>108956</v>
      </c>
      <c r="S111" s="218">
        <f>SUM(KPPSP!S10)</f>
        <v>0</v>
      </c>
      <c r="T111" s="344">
        <f t="shared" si="10"/>
        <v>108956</v>
      </c>
    </row>
    <row r="112" spans="1:20" ht="35.25" customHeight="1">
      <c r="A112" s="674"/>
      <c r="B112" s="654"/>
      <c r="C112" s="695">
        <v>4070</v>
      </c>
      <c r="D112" s="634"/>
      <c r="E112" s="121" t="s">
        <v>188</v>
      </c>
      <c r="F112" s="93">
        <f>SUM(KPPSP!F11)</f>
        <v>111693</v>
      </c>
      <c r="G112" s="218">
        <f>SUM(KPPSP!G11)</f>
        <v>-13789</v>
      </c>
      <c r="H112" s="344">
        <f t="shared" si="10"/>
        <v>97904</v>
      </c>
      <c r="I112" s="467">
        <f>SUM(KPPSP!I11)</f>
        <v>0</v>
      </c>
      <c r="J112" s="217">
        <f t="shared" si="10"/>
        <v>97904</v>
      </c>
      <c r="K112" s="218">
        <f>SUM(KPPSP!K11)</f>
        <v>0</v>
      </c>
      <c r="L112" s="217">
        <f t="shared" si="10"/>
        <v>97904</v>
      </c>
      <c r="M112" s="218">
        <f>SUM(KPPSP!M11)</f>
        <v>0</v>
      </c>
      <c r="N112" s="217">
        <f t="shared" si="10"/>
        <v>97904</v>
      </c>
      <c r="O112" s="218">
        <f>SUM(KPPSP!O11)</f>
        <v>0</v>
      </c>
      <c r="P112" s="217">
        <f t="shared" si="10"/>
        <v>97904</v>
      </c>
      <c r="Q112" s="218">
        <f>SUM(KPPSP!Q11)</f>
        <v>0</v>
      </c>
      <c r="R112" s="217">
        <f t="shared" si="10"/>
        <v>97904</v>
      </c>
      <c r="S112" s="218">
        <f>SUM(KPPSP!S11)</f>
        <v>0</v>
      </c>
      <c r="T112" s="344">
        <f t="shared" si="10"/>
        <v>97904</v>
      </c>
    </row>
    <row r="113" spans="1:20" ht="0.75" customHeight="1" hidden="1">
      <c r="A113" s="674"/>
      <c r="B113" s="654"/>
      <c r="C113" s="695">
        <v>4080</v>
      </c>
      <c r="D113" s="634"/>
      <c r="E113" s="121" t="s">
        <v>189</v>
      </c>
      <c r="F113" s="93">
        <f>SUM(KPPSP!F12)</f>
        <v>0</v>
      </c>
      <c r="G113" s="218">
        <f>SUM(KPPSP!G12)</f>
        <v>0</v>
      </c>
      <c r="H113" s="334">
        <f t="shared" si="10"/>
        <v>0</v>
      </c>
      <c r="I113" s="467">
        <f>SUM(KPPSP!I12)</f>
        <v>0</v>
      </c>
      <c r="J113" s="93">
        <f t="shared" si="10"/>
        <v>0</v>
      </c>
      <c r="K113" s="218">
        <f>SUM(KPPSP!K12)</f>
        <v>0</v>
      </c>
      <c r="L113" s="93">
        <f t="shared" si="10"/>
        <v>0</v>
      </c>
      <c r="M113" s="218">
        <f>SUM(KPPSP!M12)</f>
        <v>0</v>
      </c>
      <c r="N113" s="93">
        <f t="shared" si="10"/>
        <v>0</v>
      </c>
      <c r="O113" s="218">
        <f>SUM(KPPSP!O12)</f>
        <v>0</v>
      </c>
      <c r="P113" s="93">
        <f t="shared" si="10"/>
        <v>0</v>
      </c>
      <c r="Q113" s="218">
        <f>SUM(KPPSP!Q12)</f>
        <v>0</v>
      </c>
      <c r="R113" s="93">
        <f t="shared" si="10"/>
        <v>0</v>
      </c>
      <c r="S113" s="218">
        <f>SUM(KPPSP!S12)</f>
        <v>0</v>
      </c>
      <c r="T113" s="334">
        <f t="shared" si="10"/>
        <v>0</v>
      </c>
    </row>
    <row r="114" spans="1:20" ht="15.75" customHeight="1" hidden="1">
      <c r="A114" s="674"/>
      <c r="B114" s="654"/>
      <c r="C114" s="695">
        <v>4110</v>
      </c>
      <c r="D114" s="634"/>
      <c r="E114" s="121" t="s">
        <v>127</v>
      </c>
      <c r="F114" s="93">
        <f>SUM(KPPSP!F13)</f>
        <v>8400</v>
      </c>
      <c r="G114" s="218">
        <f>SUM(KPPSP!G13)</f>
        <v>0</v>
      </c>
      <c r="H114" s="334">
        <f t="shared" si="10"/>
        <v>8400</v>
      </c>
      <c r="I114" s="467">
        <f>SUM(KPPSP!I13)</f>
        <v>0</v>
      </c>
      <c r="J114" s="93">
        <f t="shared" si="10"/>
        <v>8400</v>
      </c>
      <c r="K114" s="218">
        <f>SUM(KPPSP!K13)</f>
        <v>0</v>
      </c>
      <c r="L114" s="93">
        <f t="shared" si="10"/>
        <v>8400</v>
      </c>
      <c r="M114" s="218">
        <f>SUM(KPPSP!M13)</f>
        <v>0</v>
      </c>
      <c r="N114" s="93">
        <f t="shared" si="10"/>
        <v>8400</v>
      </c>
      <c r="O114" s="218">
        <f>SUM(KPPSP!O13)</f>
        <v>0</v>
      </c>
      <c r="P114" s="93">
        <f t="shared" si="10"/>
        <v>8400</v>
      </c>
      <c r="Q114" s="218">
        <f>SUM(KPPSP!Q13)</f>
        <v>0</v>
      </c>
      <c r="R114" s="93">
        <f t="shared" si="10"/>
        <v>8400</v>
      </c>
      <c r="S114" s="218">
        <f>SUM(KPPSP!S13)</f>
        <v>0</v>
      </c>
      <c r="T114" s="334">
        <f t="shared" si="10"/>
        <v>8400</v>
      </c>
    </row>
    <row r="115" spans="1:20" ht="15.75" customHeight="1" hidden="1">
      <c r="A115" s="674"/>
      <c r="B115" s="654"/>
      <c r="C115" s="695">
        <v>4120</v>
      </c>
      <c r="D115" s="634"/>
      <c r="E115" s="121" t="s">
        <v>128</v>
      </c>
      <c r="F115" s="93">
        <f>SUM(KPPSP!F14)</f>
        <v>1100</v>
      </c>
      <c r="G115" s="218">
        <f>SUM(KPPSP!G14)</f>
        <v>0</v>
      </c>
      <c r="H115" s="334">
        <f t="shared" si="10"/>
        <v>1100</v>
      </c>
      <c r="I115" s="467">
        <f>SUM(KPPSP!I14)</f>
        <v>0</v>
      </c>
      <c r="J115" s="93">
        <f t="shared" si="10"/>
        <v>1100</v>
      </c>
      <c r="K115" s="218">
        <f>SUM(KPPSP!K14)</f>
        <v>0</v>
      </c>
      <c r="L115" s="93">
        <f t="shared" si="10"/>
        <v>1100</v>
      </c>
      <c r="M115" s="218">
        <f>SUM(KPPSP!M14)</f>
        <v>0</v>
      </c>
      <c r="N115" s="93">
        <f t="shared" si="10"/>
        <v>1100</v>
      </c>
      <c r="O115" s="218">
        <f>SUM(KPPSP!O14)</f>
        <v>0</v>
      </c>
      <c r="P115" s="93">
        <f t="shared" si="10"/>
        <v>1100</v>
      </c>
      <c r="Q115" s="218">
        <f>SUM(KPPSP!Q14)</f>
        <v>0</v>
      </c>
      <c r="R115" s="93">
        <f t="shared" si="10"/>
        <v>1100</v>
      </c>
      <c r="S115" s="218">
        <f>SUM(KPPSP!S14)</f>
        <v>0</v>
      </c>
      <c r="T115" s="334">
        <f t="shared" si="10"/>
        <v>1100</v>
      </c>
    </row>
    <row r="116" spans="1:20" ht="15.75" customHeight="1" hidden="1">
      <c r="A116" s="674"/>
      <c r="B116" s="654"/>
      <c r="C116" s="656">
        <v>4170</v>
      </c>
      <c r="D116" s="634"/>
      <c r="E116" s="121" t="s">
        <v>131</v>
      </c>
      <c r="F116" s="93">
        <f>SUM(KPPSP!F15)</f>
        <v>7200</v>
      </c>
      <c r="G116" s="218">
        <f>SUM(KPPSP!G15)</f>
        <v>0</v>
      </c>
      <c r="H116" s="334">
        <f t="shared" si="10"/>
        <v>7200</v>
      </c>
      <c r="I116" s="467">
        <f>SUM(KPPSP!I15)</f>
        <v>0</v>
      </c>
      <c r="J116" s="93">
        <f t="shared" si="10"/>
        <v>7200</v>
      </c>
      <c r="K116" s="218">
        <f>SUM(KPPSP!K15)</f>
        <v>0</v>
      </c>
      <c r="L116" s="93">
        <f t="shared" si="10"/>
        <v>7200</v>
      </c>
      <c r="M116" s="218">
        <f>SUM(KPPSP!M15)</f>
        <v>0</v>
      </c>
      <c r="N116" s="93">
        <f t="shared" si="10"/>
        <v>7200</v>
      </c>
      <c r="O116" s="218">
        <f>SUM(KPPSP!O15)</f>
        <v>0</v>
      </c>
      <c r="P116" s="93">
        <f t="shared" si="10"/>
        <v>7200</v>
      </c>
      <c r="Q116" s="218">
        <f>SUM(KPPSP!Q15)</f>
        <v>0</v>
      </c>
      <c r="R116" s="93">
        <f t="shared" si="10"/>
        <v>7200</v>
      </c>
      <c r="S116" s="218">
        <f>SUM(KPPSP!S15)</f>
        <v>0</v>
      </c>
      <c r="T116" s="334">
        <f t="shared" si="10"/>
        <v>7200</v>
      </c>
    </row>
    <row r="117" spans="1:20" ht="21.75" customHeight="1">
      <c r="A117" s="674"/>
      <c r="B117" s="654"/>
      <c r="C117" s="635">
        <v>4180</v>
      </c>
      <c r="D117" s="634"/>
      <c r="E117" s="122" t="s">
        <v>190</v>
      </c>
      <c r="F117" s="89">
        <f>SUM(KPPSP!F16)</f>
        <v>80000</v>
      </c>
      <c r="G117" s="218">
        <f>SUM(KPPSP!G16)</f>
        <v>-3956</v>
      </c>
      <c r="H117" s="335">
        <f t="shared" si="10"/>
        <v>76044</v>
      </c>
      <c r="I117" s="467">
        <f>SUM(KPPSP!I16)</f>
        <v>0</v>
      </c>
      <c r="J117" s="90">
        <f t="shared" si="10"/>
        <v>76044</v>
      </c>
      <c r="K117" s="218">
        <f>SUM(KPPSP!K16)</f>
        <v>0</v>
      </c>
      <c r="L117" s="90">
        <f t="shared" si="10"/>
        <v>76044</v>
      </c>
      <c r="M117" s="218">
        <f>SUM(KPPSP!M16)</f>
        <v>0</v>
      </c>
      <c r="N117" s="90">
        <f t="shared" si="10"/>
        <v>76044</v>
      </c>
      <c r="O117" s="218">
        <f>SUM(KPPSP!O16)</f>
        <v>0</v>
      </c>
      <c r="P117" s="90">
        <f t="shared" si="10"/>
        <v>76044</v>
      </c>
      <c r="Q117" s="218">
        <f>SUM(KPPSP!Q16)</f>
        <v>0</v>
      </c>
      <c r="R117" s="90">
        <f t="shared" si="10"/>
        <v>76044</v>
      </c>
      <c r="S117" s="218">
        <f>SUM(KPPSP!S16)</f>
        <v>0</v>
      </c>
      <c r="T117" s="335">
        <f t="shared" si="10"/>
        <v>76044</v>
      </c>
    </row>
    <row r="118" spans="1:20" ht="15.75" customHeight="1" hidden="1">
      <c r="A118" s="674"/>
      <c r="B118" s="654"/>
      <c r="C118" s="635">
        <v>4210</v>
      </c>
      <c r="D118" s="634"/>
      <c r="E118" s="122" t="s">
        <v>119</v>
      </c>
      <c r="F118" s="89">
        <f>SUM(KPPSP!F17)</f>
        <v>136000</v>
      </c>
      <c r="G118" s="218">
        <f>SUM(KPPSP!G17)</f>
        <v>0</v>
      </c>
      <c r="H118" s="335">
        <f t="shared" si="10"/>
        <v>136000</v>
      </c>
      <c r="I118" s="467">
        <f>SUM(KPPSP!I17)</f>
        <v>0</v>
      </c>
      <c r="J118" s="90">
        <f t="shared" si="10"/>
        <v>136000</v>
      </c>
      <c r="K118" s="218">
        <f>SUM(KPPSP!K17)</f>
        <v>0</v>
      </c>
      <c r="L118" s="90">
        <f t="shared" si="10"/>
        <v>136000</v>
      </c>
      <c r="M118" s="218">
        <f>SUM(KPPSP!M17)</f>
        <v>0</v>
      </c>
      <c r="N118" s="90">
        <f t="shared" si="10"/>
        <v>136000</v>
      </c>
      <c r="O118" s="218">
        <f>SUM(KPPSP!O17)</f>
        <v>0</v>
      </c>
      <c r="P118" s="90">
        <f t="shared" si="10"/>
        <v>136000</v>
      </c>
      <c r="Q118" s="218">
        <f>SUM(KPPSP!Q17)</f>
        <v>0</v>
      </c>
      <c r="R118" s="90">
        <f t="shared" si="10"/>
        <v>136000</v>
      </c>
      <c r="S118" s="218">
        <f>SUM(KPPSP!S17)</f>
        <v>0</v>
      </c>
      <c r="T118" s="335">
        <f t="shared" si="10"/>
        <v>136000</v>
      </c>
    </row>
    <row r="119" spans="1:20" ht="15.75" customHeight="1" hidden="1">
      <c r="A119" s="674"/>
      <c r="B119" s="654"/>
      <c r="C119" s="635">
        <v>4250</v>
      </c>
      <c r="D119" s="634"/>
      <c r="E119" s="122" t="s">
        <v>191</v>
      </c>
      <c r="F119" s="89">
        <f>SUM(KPPSP!F18)</f>
        <v>20000</v>
      </c>
      <c r="G119" s="218">
        <f>SUM(KPPSP!G18)</f>
        <v>0</v>
      </c>
      <c r="H119" s="335">
        <f t="shared" si="10"/>
        <v>20000</v>
      </c>
      <c r="I119" s="467">
        <f>SUM(KPPSP!I18)</f>
        <v>0</v>
      </c>
      <c r="J119" s="90">
        <f t="shared" si="10"/>
        <v>20000</v>
      </c>
      <c r="K119" s="218">
        <f>SUM(KPPSP!K18)</f>
        <v>0</v>
      </c>
      <c r="L119" s="90">
        <f t="shared" si="10"/>
        <v>20000</v>
      </c>
      <c r="M119" s="218">
        <f>SUM(KPPSP!M18)</f>
        <v>0</v>
      </c>
      <c r="N119" s="90">
        <f t="shared" si="10"/>
        <v>20000</v>
      </c>
      <c r="O119" s="218">
        <f>SUM(KPPSP!O18)</f>
        <v>0</v>
      </c>
      <c r="P119" s="90">
        <f t="shared" si="10"/>
        <v>20000</v>
      </c>
      <c r="Q119" s="218">
        <f>SUM(KPPSP!Q18)</f>
        <v>0</v>
      </c>
      <c r="R119" s="90">
        <f t="shared" si="10"/>
        <v>20000</v>
      </c>
      <c r="S119" s="218">
        <f>SUM(KPPSP!S18)</f>
        <v>0</v>
      </c>
      <c r="T119" s="335">
        <f t="shared" si="10"/>
        <v>20000</v>
      </c>
    </row>
    <row r="120" spans="1:20" ht="15.75" customHeight="1" hidden="1">
      <c r="A120" s="674"/>
      <c r="B120" s="654"/>
      <c r="C120" s="635">
        <v>4260</v>
      </c>
      <c r="D120" s="634"/>
      <c r="E120" s="122" t="s">
        <v>124</v>
      </c>
      <c r="F120" s="89">
        <f>SUM(KPPSP!F19)</f>
        <v>33000</v>
      </c>
      <c r="G120" s="218">
        <f>SUM(KPPSP!G19)</f>
        <v>0</v>
      </c>
      <c r="H120" s="335">
        <f t="shared" si="10"/>
        <v>33000</v>
      </c>
      <c r="I120" s="467">
        <f>SUM(KPPSP!I19)</f>
        <v>0</v>
      </c>
      <c r="J120" s="90">
        <f t="shared" si="10"/>
        <v>33000</v>
      </c>
      <c r="K120" s="218">
        <f>SUM(KPPSP!K19)</f>
        <v>0</v>
      </c>
      <c r="L120" s="90">
        <f t="shared" si="10"/>
        <v>33000</v>
      </c>
      <c r="M120" s="218">
        <f>SUM(KPPSP!M19)</f>
        <v>0</v>
      </c>
      <c r="N120" s="90">
        <f t="shared" si="10"/>
        <v>33000</v>
      </c>
      <c r="O120" s="218">
        <f>SUM(KPPSP!O19)</f>
        <v>0</v>
      </c>
      <c r="P120" s="90">
        <f t="shared" si="10"/>
        <v>33000</v>
      </c>
      <c r="Q120" s="218">
        <f>SUM(KPPSP!Q19)</f>
        <v>0</v>
      </c>
      <c r="R120" s="90">
        <f t="shared" si="10"/>
        <v>33000</v>
      </c>
      <c r="S120" s="218">
        <f>SUM(KPPSP!S19)</f>
        <v>0</v>
      </c>
      <c r="T120" s="335">
        <f t="shared" si="10"/>
        <v>33000</v>
      </c>
    </row>
    <row r="121" spans="1:20" ht="15.75" customHeight="1" hidden="1">
      <c r="A121" s="674"/>
      <c r="B121" s="654"/>
      <c r="C121" s="635">
        <v>4270</v>
      </c>
      <c r="D121" s="634"/>
      <c r="E121" s="122" t="s">
        <v>120</v>
      </c>
      <c r="F121" s="89">
        <f>SUM(KPPSP!F20)</f>
        <v>14500</v>
      </c>
      <c r="G121" s="218">
        <f>SUM(KPPSP!G20)</f>
        <v>0</v>
      </c>
      <c r="H121" s="335">
        <f t="shared" si="10"/>
        <v>14500</v>
      </c>
      <c r="I121" s="467">
        <f>SUM(KPPSP!I20)</f>
        <v>0</v>
      </c>
      <c r="J121" s="90">
        <f t="shared" si="10"/>
        <v>14500</v>
      </c>
      <c r="K121" s="218">
        <f>SUM(KPPSP!K20)</f>
        <v>0</v>
      </c>
      <c r="L121" s="90">
        <f t="shared" si="10"/>
        <v>14500</v>
      </c>
      <c r="M121" s="218">
        <f>SUM(KPPSP!M20)</f>
        <v>0</v>
      </c>
      <c r="N121" s="90">
        <f t="shared" si="10"/>
        <v>14500</v>
      </c>
      <c r="O121" s="218">
        <f>SUM(KPPSP!O20)</f>
        <v>0</v>
      </c>
      <c r="P121" s="90">
        <f t="shared" si="10"/>
        <v>14500</v>
      </c>
      <c r="Q121" s="218">
        <f>SUM(KPPSP!Q20)</f>
        <v>0</v>
      </c>
      <c r="R121" s="90">
        <f t="shared" si="10"/>
        <v>14500</v>
      </c>
      <c r="S121" s="218">
        <f>SUM(KPPSP!S20)</f>
        <v>0</v>
      </c>
      <c r="T121" s="335">
        <f t="shared" si="10"/>
        <v>14500</v>
      </c>
    </row>
    <row r="122" spans="1:20" ht="15.75" customHeight="1" hidden="1">
      <c r="A122" s="674"/>
      <c r="B122" s="654"/>
      <c r="C122" s="635">
        <v>4280</v>
      </c>
      <c r="D122" s="634"/>
      <c r="E122" s="122" t="s">
        <v>132</v>
      </c>
      <c r="F122" s="89">
        <f>SUM(KPPSP!F21)</f>
        <v>20000</v>
      </c>
      <c r="G122" s="218">
        <f>SUM(KPPSP!G21)</f>
        <v>0</v>
      </c>
      <c r="H122" s="335">
        <f t="shared" si="10"/>
        <v>20000</v>
      </c>
      <c r="I122" s="467">
        <f>SUM(KPPSP!I21)</f>
        <v>0</v>
      </c>
      <c r="J122" s="90">
        <f t="shared" si="10"/>
        <v>20000</v>
      </c>
      <c r="K122" s="218">
        <f>SUM(KPPSP!K21)</f>
        <v>0</v>
      </c>
      <c r="L122" s="90">
        <f t="shared" si="10"/>
        <v>20000</v>
      </c>
      <c r="M122" s="218">
        <f>SUM(KPPSP!M21)</f>
        <v>0</v>
      </c>
      <c r="N122" s="90">
        <f t="shared" si="10"/>
        <v>20000</v>
      </c>
      <c r="O122" s="218">
        <f>SUM(KPPSP!O21)</f>
        <v>0</v>
      </c>
      <c r="P122" s="90">
        <f t="shared" si="10"/>
        <v>20000</v>
      </c>
      <c r="Q122" s="218">
        <f>SUM(KPPSP!Q21)</f>
        <v>0</v>
      </c>
      <c r="R122" s="90">
        <f t="shared" si="10"/>
        <v>20000</v>
      </c>
      <c r="S122" s="218">
        <f>SUM(KPPSP!S21)</f>
        <v>0</v>
      </c>
      <c r="T122" s="335">
        <f t="shared" si="10"/>
        <v>20000</v>
      </c>
    </row>
    <row r="123" spans="1:20" ht="15.75" customHeight="1" hidden="1">
      <c r="A123" s="674"/>
      <c r="B123" s="654"/>
      <c r="C123" s="635">
        <v>4300</v>
      </c>
      <c r="D123" s="634"/>
      <c r="E123" s="122" t="s">
        <v>117</v>
      </c>
      <c r="F123" s="89">
        <f>SUM(KPPSP!F22)</f>
        <v>81882</v>
      </c>
      <c r="G123" s="218">
        <f>SUM(KPPSP!G22)</f>
        <v>0</v>
      </c>
      <c r="H123" s="335">
        <f t="shared" si="10"/>
        <v>81882</v>
      </c>
      <c r="I123" s="467">
        <f>SUM(KPPSP!I22)</f>
        <v>0</v>
      </c>
      <c r="J123" s="90">
        <f t="shared" si="10"/>
        <v>81882</v>
      </c>
      <c r="K123" s="218">
        <f>SUM(KPPSP!K22)</f>
        <v>0</v>
      </c>
      <c r="L123" s="90">
        <f t="shared" si="10"/>
        <v>81882</v>
      </c>
      <c r="M123" s="218">
        <f>SUM(KPPSP!M22)</f>
        <v>0</v>
      </c>
      <c r="N123" s="90">
        <f t="shared" si="10"/>
        <v>81882</v>
      </c>
      <c r="O123" s="218">
        <f>SUM(KPPSP!O22)</f>
        <v>0</v>
      </c>
      <c r="P123" s="90">
        <f t="shared" si="10"/>
        <v>81882</v>
      </c>
      <c r="Q123" s="218">
        <f>SUM(KPPSP!Q22)</f>
        <v>0</v>
      </c>
      <c r="R123" s="90">
        <f t="shared" si="10"/>
        <v>81882</v>
      </c>
      <c r="S123" s="218">
        <f>SUM(KPPSP!S22)</f>
        <v>0</v>
      </c>
      <c r="T123" s="335">
        <f t="shared" si="10"/>
        <v>81882</v>
      </c>
    </row>
    <row r="124" spans="1:20" ht="15.75" customHeight="1" hidden="1">
      <c r="A124" s="674"/>
      <c r="B124" s="654"/>
      <c r="C124" s="635">
        <v>4350</v>
      </c>
      <c r="D124" s="634"/>
      <c r="E124" s="120" t="s">
        <v>177</v>
      </c>
      <c r="F124" s="89">
        <f>SUM(KPPSP!F23)</f>
        <v>6000</v>
      </c>
      <c r="G124" s="218">
        <f>SUM(KPPSP!G23)</f>
        <v>0</v>
      </c>
      <c r="H124" s="335">
        <f t="shared" si="10"/>
        <v>6000</v>
      </c>
      <c r="I124" s="467">
        <f>SUM(KPPSP!I23)</f>
        <v>0</v>
      </c>
      <c r="J124" s="90">
        <f t="shared" si="10"/>
        <v>6000</v>
      </c>
      <c r="K124" s="218">
        <f>SUM(KPPSP!K23)</f>
        <v>0</v>
      </c>
      <c r="L124" s="90">
        <f t="shared" si="10"/>
        <v>6000</v>
      </c>
      <c r="M124" s="218">
        <f>SUM(KPPSP!M23)</f>
        <v>0</v>
      </c>
      <c r="N124" s="90">
        <f t="shared" si="10"/>
        <v>6000</v>
      </c>
      <c r="O124" s="218">
        <f>SUM(KPPSP!O23)</f>
        <v>0</v>
      </c>
      <c r="P124" s="90">
        <f t="shared" si="10"/>
        <v>6000</v>
      </c>
      <c r="Q124" s="218">
        <f>SUM(KPPSP!Q23)</f>
        <v>0</v>
      </c>
      <c r="R124" s="90">
        <f t="shared" si="10"/>
        <v>6000</v>
      </c>
      <c r="S124" s="218">
        <f>SUM(KPPSP!S23)</f>
        <v>0</v>
      </c>
      <c r="T124" s="335">
        <f t="shared" si="10"/>
        <v>6000</v>
      </c>
    </row>
    <row r="125" spans="1:20" ht="21.75" customHeight="1" hidden="1">
      <c r="A125" s="674"/>
      <c r="B125" s="654"/>
      <c r="C125" s="635">
        <v>4360</v>
      </c>
      <c r="D125" s="634"/>
      <c r="E125" s="120" t="s">
        <v>133</v>
      </c>
      <c r="F125" s="89">
        <f>SUM(KPPSP!F24)</f>
        <v>11000</v>
      </c>
      <c r="G125" s="218">
        <f>SUM(KPPSP!G24)</f>
        <v>0</v>
      </c>
      <c r="H125" s="335">
        <f t="shared" si="10"/>
        <v>11000</v>
      </c>
      <c r="I125" s="467">
        <f>SUM(KPPSP!I24)</f>
        <v>0</v>
      </c>
      <c r="J125" s="90">
        <f t="shared" si="10"/>
        <v>11000</v>
      </c>
      <c r="K125" s="218">
        <f>SUM(KPPSP!K24)</f>
        <v>0</v>
      </c>
      <c r="L125" s="90">
        <f t="shared" si="10"/>
        <v>11000</v>
      </c>
      <c r="M125" s="218">
        <f>SUM(KPPSP!M24)</f>
        <v>0</v>
      </c>
      <c r="N125" s="90">
        <f t="shared" si="10"/>
        <v>11000</v>
      </c>
      <c r="O125" s="218">
        <f>SUM(KPPSP!O24)</f>
        <v>0</v>
      </c>
      <c r="P125" s="90">
        <f t="shared" si="10"/>
        <v>11000</v>
      </c>
      <c r="Q125" s="218">
        <f>SUM(KPPSP!Q24)</f>
        <v>0</v>
      </c>
      <c r="R125" s="90">
        <f t="shared" si="10"/>
        <v>11000</v>
      </c>
      <c r="S125" s="218">
        <f>SUM(KPPSP!S24)</f>
        <v>0</v>
      </c>
      <c r="T125" s="335">
        <f t="shared" si="10"/>
        <v>11000</v>
      </c>
    </row>
    <row r="126" spans="1:20" ht="21.75" customHeight="1" hidden="1">
      <c r="A126" s="674"/>
      <c r="B126" s="654"/>
      <c r="C126" s="635">
        <v>4370</v>
      </c>
      <c r="D126" s="634"/>
      <c r="E126" s="120" t="s">
        <v>134</v>
      </c>
      <c r="F126" s="89">
        <f>SUM(KPPSP!F25)</f>
        <v>10000</v>
      </c>
      <c r="G126" s="218">
        <f>SUM(KPPSP!G25)</f>
        <v>0</v>
      </c>
      <c r="H126" s="335">
        <f t="shared" si="10"/>
        <v>10000</v>
      </c>
      <c r="I126" s="467">
        <f>SUM(KPPSP!I25)</f>
        <v>0</v>
      </c>
      <c r="J126" s="90">
        <f t="shared" si="10"/>
        <v>10000</v>
      </c>
      <c r="K126" s="218">
        <f>SUM(KPPSP!K25)</f>
        <v>0</v>
      </c>
      <c r="L126" s="90">
        <f t="shared" si="10"/>
        <v>10000</v>
      </c>
      <c r="M126" s="218">
        <f>SUM(KPPSP!M25)</f>
        <v>0</v>
      </c>
      <c r="N126" s="90">
        <f t="shared" si="10"/>
        <v>10000</v>
      </c>
      <c r="O126" s="218">
        <f>SUM(KPPSP!O25)</f>
        <v>0</v>
      </c>
      <c r="P126" s="90">
        <f t="shared" si="10"/>
        <v>10000</v>
      </c>
      <c r="Q126" s="218">
        <f>SUM(KPPSP!Q25)</f>
        <v>0</v>
      </c>
      <c r="R126" s="90">
        <f t="shared" si="10"/>
        <v>10000</v>
      </c>
      <c r="S126" s="218">
        <f>SUM(KPPSP!S25)</f>
        <v>0</v>
      </c>
      <c r="T126" s="335">
        <f t="shared" si="10"/>
        <v>10000</v>
      </c>
    </row>
    <row r="127" spans="1:20" ht="15.75" customHeight="1" hidden="1">
      <c r="A127" s="674"/>
      <c r="B127" s="654"/>
      <c r="C127" s="635">
        <v>4410</v>
      </c>
      <c r="D127" s="634"/>
      <c r="E127" s="122" t="s">
        <v>130</v>
      </c>
      <c r="F127" s="89">
        <f>SUM(KPPSP!F26)</f>
        <v>5000</v>
      </c>
      <c r="G127" s="218">
        <f>SUM(KPPSP!G26)</f>
        <v>0</v>
      </c>
      <c r="H127" s="335">
        <f t="shared" si="10"/>
        <v>5000</v>
      </c>
      <c r="I127" s="467">
        <f>SUM(KPPSP!I26)</f>
        <v>0</v>
      </c>
      <c r="J127" s="90">
        <f t="shared" si="10"/>
        <v>5000</v>
      </c>
      <c r="K127" s="218">
        <f>SUM(KPPSP!K26)</f>
        <v>0</v>
      </c>
      <c r="L127" s="90">
        <f t="shared" si="10"/>
        <v>5000</v>
      </c>
      <c r="M127" s="218">
        <f>SUM(KPPSP!M26)</f>
        <v>0</v>
      </c>
      <c r="N127" s="90">
        <f t="shared" si="10"/>
        <v>5000</v>
      </c>
      <c r="O127" s="218">
        <f>SUM(KPPSP!O26)</f>
        <v>0</v>
      </c>
      <c r="P127" s="90">
        <f t="shared" si="10"/>
        <v>5000</v>
      </c>
      <c r="Q127" s="218">
        <f>SUM(KPPSP!Q26)</f>
        <v>0</v>
      </c>
      <c r="R127" s="90">
        <f t="shared" si="10"/>
        <v>5000</v>
      </c>
      <c r="S127" s="218">
        <f>SUM(KPPSP!S26)</f>
        <v>0</v>
      </c>
      <c r="T127" s="335">
        <f t="shared" si="10"/>
        <v>5000</v>
      </c>
    </row>
    <row r="128" spans="1:20" ht="15.75" customHeight="1" hidden="1">
      <c r="A128" s="674"/>
      <c r="B128" s="654"/>
      <c r="C128" s="635">
        <v>4420</v>
      </c>
      <c r="D128" s="634"/>
      <c r="E128" s="122" t="s">
        <v>175</v>
      </c>
      <c r="F128" s="89">
        <f>SUM(KPPSP!F27)</f>
        <v>0</v>
      </c>
      <c r="G128" s="218">
        <f>SUM(KPPSP!G27)</f>
        <v>0</v>
      </c>
      <c r="H128" s="335">
        <f t="shared" si="10"/>
        <v>0</v>
      </c>
      <c r="I128" s="467">
        <f>SUM(KPPSP!I27)</f>
        <v>0</v>
      </c>
      <c r="J128" s="90">
        <f t="shared" si="10"/>
        <v>0</v>
      </c>
      <c r="K128" s="218">
        <f>SUM(KPPSP!K27)</f>
        <v>0</v>
      </c>
      <c r="L128" s="90">
        <f t="shared" si="10"/>
        <v>0</v>
      </c>
      <c r="M128" s="218">
        <f>SUM(KPPSP!M27)</f>
        <v>0</v>
      </c>
      <c r="N128" s="90">
        <f t="shared" si="10"/>
        <v>0</v>
      </c>
      <c r="O128" s="218">
        <f>SUM(KPPSP!O27)</f>
        <v>0</v>
      </c>
      <c r="P128" s="90">
        <f t="shared" si="10"/>
        <v>0</v>
      </c>
      <c r="Q128" s="218">
        <f>SUM(KPPSP!Q27)</f>
        <v>0</v>
      </c>
      <c r="R128" s="90">
        <f t="shared" si="10"/>
        <v>0</v>
      </c>
      <c r="S128" s="218">
        <f>SUM(KPPSP!S27)</f>
        <v>0</v>
      </c>
      <c r="T128" s="335">
        <f t="shared" si="10"/>
        <v>0</v>
      </c>
    </row>
    <row r="129" spans="1:20" ht="21.75" customHeight="1" hidden="1">
      <c r="A129" s="674"/>
      <c r="B129" s="654"/>
      <c r="C129" s="635">
        <v>4440</v>
      </c>
      <c r="D129" s="634"/>
      <c r="E129" s="122" t="s">
        <v>135</v>
      </c>
      <c r="F129" s="89">
        <f>SUM(KPPSP!F28)</f>
        <v>805</v>
      </c>
      <c r="G129" s="218">
        <f>SUM(KPPSP!G28)</f>
        <v>0</v>
      </c>
      <c r="H129" s="335">
        <f t="shared" si="10"/>
        <v>805</v>
      </c>
      <c r="I129" s="467">
        <f>SUM(KPPSP!I28)</f>
        <v>0</v>
      </c>
      <c r="J129" s="90">
        <f t="shared" si="10"/>
        <v>805</v>
      </c>
      <c r="K129" s="218">
        <f>SUM(KPPSP!K28)</f>
        <v>0</v>
      </c>
      <c r="L129" s="90">
        <f t="shared" si="10"/>
        <v>805</v>
      </c>
      <c r="M129" s="218">
        <f>SUM(KPPSP!M28)</f>
        <v>0</v>
      </c>
      <c r="N129" s="90">
        <f t="shared" si="10"/>
        <v>805</v>
      </c>
      <c r="O129" s="218">
        <f>SUM(KPPSP!O28)</f>
        <v>0</v>
      </c>
      <c r="P129" s="90">
        <f t="shared" si="10"/>
        <v>805</v>
      </c>
      <c r="Q129" s="218">
        <f>SUM(KPPSP!Q28)</f>
        <v>0</v>
      </c>
      <c r="R129" s="90">
        <f t="shared" si="10"/>
        <v>805</v>
      </c>
      <c r="S129" s="218">
        <f>SUM(KPPSP!S28)</f>
        <v>0</v>
      </c>
      <c r="T129" s="335">
        <f t="shared" si="10"/>
        <v>805</v>
      </c>
    </row>
    <row r="130" spans="1:20" ht="15.75" customHeight="1" hidden="1">
      <c r="A130" s="674"/>
      <c r="B130" s="654"/>
      <c r="C130" s="635">
        <v>4480</v>
      </c>
      <c r="D130" s="634"/>
      <c r="E130" s="122" t="s">
        <v>178</v>
      </c>
      <c r="F130" s="89">
        <f>SUM(KPPSP!F29)</f>
        <v>13000</v>
      </c>
      <c r="G130" s="218">
        <f>SUM(KPPSP!G29)</f>
        <v>0</v>
      </c>
      <c r="H130" s="335">
        <f t="shared" si="10"/>
        <v>13000</v>
      </c>
      <c r="I130" s="467">
        <f>SUM(KPPSP!I29)</f>
        <v>0</v>
      </c>
      <c r="J130" s="90">
        <f t="shared" si="10"/>
        <v>13000</v>
      </c>
      <c r="K130" s="218">
        <f>SUM(KPPSP!K29)</f>
        <v>0</v>
      </c>
      <c r="L130" s="90">
        <f t="shared" si="10"/>
        <v>13000</v>
      </c>
      <c r="M130" s="218">
        <f>SUM(KPPSP!M29)</f>
        <v>0</v>
      </c>
      <c r="N130" s="90">
        <f t="shared" si="10"/>
        <v>13000</v>
      </c>
      <c r="O130" s="218">
        <f>SUM(KPPSP!O29)</f>
        <v>0</v>
      </c>
      <c r="P130" s="90">
        <f t="shared" si="10"/>
        <v>13000</v>
      </c>
      <c r="Q130" s="218">
        <f>SUM(KPPSP!Q29)</f>
        <v>0</v>
      </c>
      <c r="R130" s="90">
        <f t="shared" si="10"/>
        <v>13000</v>
      </c>
      <c r="S130" s="218">
        <f>SUM(KPPSP!S29)</f>
        <v>0</v>
      </c>
      <c r="T130" s="335">
        <f t="shared" si="10"/>
        <v>13000</v>
      </c>
    </row>
    <row r="131" spans="1:20" ht="21.75" customHeight="1" hidden="1">
      <c r="A131" s="674"/>
      <c r="B131" s="655"/>
      <c r="C131" s="680">
        <v>4520</v>
      </c>
      <c r="D131" s="668"/>
      <c r="E131" s="122" t="s">
        <v>216</v>
      </c>
      <c r="F131" s="89">
        <f>SUM(KPPSP!F30)</f>
        <v>113</v>
      </c>
      <c r="G131" s="218">
        <f>SUM(KPPSP!G30)</f>
        <v>0</v>
      </c>
      <c r="H131" s="335">
        <f t="shared" si="10"/>
        <v>113</v>
      </c>
      <c r="I131" s="467">
        <f>SUM(KPPSP!I30)</f>
        <v>0</v>
      </c>
      <c r="J131" s="90">
        <f t="shared" si="10"/>
        <v>113</v>
      </c>
      <c r="K131" s="218">
        <f>SUM(KPPSP!K30)</f>
        <v>0</v>
      </c>
      <c r="L131" s="90">
        <f t="shared" si="10"/>
        <v>113</v>
      </c>
      <c r="M131" s="218">
        <f>SUM(KPPSP!M30)</f>
        <v>0</v>
      </c>
      <c r="N131" s="90">
        <f t="shared" si="10"/>
        <v>113</v>
      </c>
      <c r="O131" s="218">
        <f>SUM(KPPSP!O30)</f>
        <v>0</v>
      </c>
      <c r="P131" s="90">
        <f t="shared" si="10"/>
        <v>113</v>
      </c>
      <c r="Q131" s="218">
        <f>SUM(KPPSP!Q30)</f>
        <v>0</v>
      </c>
      <c r="R131" s="90">
        <f t="shared" si="10"/>
        <v>113</v>
      </c>
      <c r="S131" s="218">
        <f>SUM(KPPSP!S30)</f>
        <v>0</v>
      </c>
      <c r="T131" s="335">
        <f t="shared" si="10"/>
        <v>113</v>
      </c>
    </row>
    <row r="132" spans="1:20" s="173" customFormat="1" ht="19.5" customHeight="1" hidden="1">
      <c r="A132" s="674"/>
      <c r="B132" s="151">
        <v>75414</v>
      </c>
      <c r="C132" s="679" t="s">
        <v>138</v>
      </c>
      <c r="D132" s="665"/>
      <c r="E132" s="666"/>
      <c r="F132" s="374">
        <f>SUM(F133:F136)</f>
        <v>12118</v>
      </c>
      <c r="G132" s="364"/>
      <c r="H132" s="375">
        <f>H133+H134+H135</f>
        <v>12118</v>
      </c>
      <c r="I132" s="466"/>
      <c r="J132" s="374">
        <f>J133+J134+J135</f>
        <v>12118</v>
      </c>
      <c r="K132" s="364"/>
      <c r="L132" s="374">
        <f>L133+L134+L135</f>
        <v>12118</v>
      </c>
      <c r="M132" s="364"/>
      <c r="N132" s="374">
        <f>N133+N134+N135</f>
        <v>12118</v>
      </c>
      <c r="O132" s="364"/>
      <c r="P132" s="374">
        <f>P133+P134+P135</f>
        <v>12118</v>
      </c>
      <c r="Q132" s="364"/>
      <c r="R132" s="374">
        <f>R133+R134+R135</f>
        <v>12118</v>
      </c>
      <c r="S132" s="364"/>
      <c r="T132" s="375">
        <f>T133+T134+T135</f>
        <v>12118</v>
      </c>
    </row>
    <row r="133" spans="1:20" ht="15.75" customHeight="1" hidden="1">
      <c r="A133" s="674"/>
      <c r="B133" s="650"/>
      <c r="C133" s="694">
        <v>3030</v>
      </c>
      <c r="D133" s="643"/>
      <c r="E133" s="175" t="s">
        <v>129</v>
      </c>
      <c r="F133" s="94">
        <f>SUM(Starostwo!F133)</f>
        <v>500</v>
      </c>
      <c r="G133" s="219">
        <f>SUM(Starostwo!G133)</f>
        <v>0</v>
      </c>
      <c r="H133" s="341">
        <f>SUM(F133:G133)</f>
        <v>500</v>
      </c>
      <c r="I133" s="468">
        <f>SUM(Starostwo!I133)</f>
        <v>0</v>
      </c>
      <c r="J133" s="94">
        <f>SUM(H133:I133)</f>
        <v>500</v>
      </c>
      <c r="K133" s="219">
        <f>SUM(Starostwo!K133)</f>
        <v>0</v>
      </c>
      <c r="L133" s="94">
        <f>SUM(J133:K133)</f>
        <v>500</v>
      </c>
      <c r="M133" s="219">
        <f>SUM(Starostwo!M133)</f>
        <v>0</v>
      </c>
      <c r="N133" s="94">
        <f>SUM(L133:M133)</f>
        <v>500</v>
      </c>
      <c r="O133" s="219">
        <f>SUM(Starostwo!O133)</f>
        <v>0</v>
      </c>
      <c r="P133" s="94">
        <f>SUM(N133:O133)</f>
        <v>500</v>
      </c>
      <c r="Q133" s="219">
        <f>SUM(Starostwo!Q133)</f>
        <v>0</v>
      </c>
      <c r="R133" s="94">
        <f>SUM(P133:Q133)</f>
        <v>500</v>
      </c>
      <c r="S133" s="219">
        <f>SUM(Starostwo!S133)</f>
        <v>0</v>
      </c>
      <c r="T133" s="341">
        <f>SUM(R133:S133)</f>
        <v>500</v>
      </c>
    </row>
    <row r="134" spans="1:20" ht="15.75" customHeight="1" hidden="1">
      <c r="A134" s="674"/>
      <c r="B134" s="651"/>
      <c r="C134" s="642">
        <v>4210</v>
      </c>
      <c r="D134" s="643"/>
      <c r="E134" s="168" t="s">
        <v>119</v>
      </c>
      <c r="F134" s="89">
        <f>SUM(Starostwo!F134)</f>
        <v>3000</v>
      </c>
      <c r="G134" s="219">
        <f>SUM(Starostwo!G134)</f>
        <v>0</v>
      </c>
      <c r="H134" s="335">
        <f>SUM(F134:G134)</f>
        <v>3000</v>
      </c>
      <c r="I134" s="468">
        <f>SUM(Starostwo!I134)</f>
        <v>0</v>
      </c>
      <c r="J134" s="90">
        <f>SUM(H134:I134)</f>
        <v>3000</v>
      </c>
      <c r="K134" s="219">
        <f>SUM(Starostwo!K134)</f>
        <v>0</v>
      </c>
      <c r="L134" s="90">
        <f>SUM(J134:K134)</f>
        <v>3000</v>
      </c>
      <c r="M134" s="219">
        <f>SUM(Starostwo!M134)</f>
        <v>0</v>
      </c>
      <c r="N134" s="90">
        <f>SUM(L134:M134)</f>
        <v>3000</v>
      </c>
      <c r="O134" s="219">
        <f>SUM(Starostwo!O134)</f>
        <v>0</v>
      </c>
      <c r="P134" s="90">
        <f>SUM(N134:O134)</f>
        <v>3000</v>
      </c>
      <c r="Q134" s="219">
        <f>SUM(Starostwo!Q134)</f>
        <v>0</v>
      </c>
      <c r="R134" s="90">
        <f>SUM(P134:Q134)</f>
        <v>3000</v>
      </c>
      <c r="S134" s="219">
        <f>SUM(Starostwo!S134)</f>
        <v>0</v>
      </c>
      <c r="T134" s="335">
        <f>SUM(R134:S134)</f>
        <v>3000</v>
      </c>
    </row>
    <row r="135" spans="1:20" ht="15.75" customHeight="1" hidden="1">
      <c r="A135" s="674"/>
      <c r="B135" s="651"/>
      <c r="C135" s="642">
        <v>4300</v>
      </c>
      <c r="D135" s="643"/>
      <c r="E135" s="168" t="s">
        <v>117</v>
      </c>
      <c r="F135" s="89">
        <f>SUM(Starostwo!F135)</f>
        <v>8618</v>
      </c>
      <c r="G135" s="219">
        <f>SUM(Starostwo!G135)</f>
        <v>0</v>
      </c>
      <c r="H135" s="335">
        <f>SUM(F135:G135)</f>
        <v>8618</v>
      </c>
      <c r="I135" s="468">
        <f>SUM(Starostwo!I135)</f>
        <v>0</v>
      </c>
      <c r="J135" s="90">
        <f>SUM(H135:I135)</f>
        <v>8618</v>
      </c>
      <c r="K135" s="219">
        <f>SUM(Starostwo!K135)</f>
        <v>0</v>
      </c>
      <c r="L135" s="90">
        <f>SUM(J135:K135)</f>
        <v>8618</v>
      </c>
      <c r="M135" s="219">
        <f>SUM(Starostwo!M135)</f>
        <v>0</v>
      </c>
      <c r="N135" s="90">
        <f>SUM(L135:M135)</f>
        <v>8618</v>
      </c>
      <c r="O135" s="219">
        <f>SUM(Starostwo!O135)</f>
        <v>0</v>
      </c>
      <c r="P135" s="90">
        <f>SUM(N135:O135)</f>
        <v>8618</v>
      </c>
      <c r="Q135" s="219">
        <f>SUM(Starostwo!Q135)</f>
        <v>0</v>
      </c>
      <c r="R135" s="90">
        <f>SUM(P135:Q135)</f>
        <v>8618</v>
      </c>
      <c r="S135" s="219">
        <f>SUM(Starostwo!S135)</f>
        <v>0</v>
      </c>
      <c r="T135" s="335">
        <f>SUM(R135:S135)</f>
        <v>8618</v>
      </c>
    </row>
    <row r="136" spans="1:20" ht="2.25" customHeight="1" hidden="1">
      <c r="A136" s="675"/>
      <c r="B136" s="652"/>
      <c r="C136" s="677"/>
      <c r="D136" s="678"/>
      <c r="E136" s="168"/>
      <c r="F136" s="89"/>
      <c r="G136" s="218"/>
      <c r="H136" s="335">
        <f>SUM(F136:G136)</f>
        <v>0</v>
      </c>
      <c r="I136" s="467"/>
      <c r="J136" s="90">
        <f>SUM(H136:I136)</f>
        <v>0</v>
      </c>
      <c r="K136" s="218"/>
      <c r="L136" s="90">
        <f>SUM(J136:K136)</f>
        <v>0</v>
      </c>
      <c r="M136" s="218"/>
      <c r="N136" s="90">
        <f>SUM(L136:M136)</f>
        <v>0</v>
      </c>
      <c r="O136" s="218"/>
      <c r="P136" s="90">
        <f>SUM(N136:O136)</f>
        <v>0</v>
      </c>
      <c r="Q136" s="218"/>
      <c r="R136" s="90">
        <f>SUM(P136:Q136)</f>
        <v>0</v>
      </c>
      <c r="S136" s="218"/>
      <c r="T136" s="335">
        <f>SUM(R136:S136)</f>
        <v>0</v>
      </c>
    </row>
    <row r="137" spans="1:20" s="173" customFormat="1" ht="19.5" customHeight="1" hidden="1">
      <c r="A137" s="138">
        <v>757</v>
      </c>
      <c r="B137" s="644" t="s">
        <v>139</v>
      </c>
      <c r="C137" s="665"/>
      <c r="D137" s="665"/>
      <c r="E137" s="666"/>
      <c r="F137" s="366">
        <f>F138+F140</f>
        <v>500000</v>
      </c>
      <c r="G137" s="364"/>
      <c r="H137" s="367">
        <f>H138+H140</f>
        <v>500000</v>
      </c>
      <c r="I137" s="466"/>
      <c r="J137" s="366">
        <f>J138+J140</f>
        <v>500000</v>
      </c>
      <c r="K137" s="364"/>
      <c r="L137" s="366">
        <f>L138+L140</f>
        <v>500000</v>
      </c>
      <c r="M137" s="364"/>
      <c r="N137" s="366">
        <f>N138+N140</f>
        <v>500000</v>
      </c>
      <c r="O137" s="364"/>
      <c r="P137" s="366">
        <f>P138+P140</f>
        <v>500000</v>
      </c>
      <c r="Q137" s="364"/>
      <c r="R137" s="366">
        <f>R138+R140</f>
        <v>500000</v>
      </c>
      <c r="S137" s="364"/>
      <c r="T137" s="367">
        <f>T138+T140</f>
        <v>500000</v>
      </c>
    </row>
    <row r="138" spans="1:20" s="173" customFormat="1" ht="19.5" customHeight="1" hidden="1">
      <c r="A138" s="691"/>
      <c r="B138" s="149">
        <v>75702</v>
      </c>
      <c r="C138" s="683" t="s">
        <v>193</v>
      </c>
      <c r="D138" s="684"/>
      <c r="E138" s="685"/>
      <c r="F138" s="363">
        <f>F139</f>
        <v>465000</v>
      </c>
      <c r="G138" s="364"/>
      <c r="H138" s="365">
        <f>H139</f>
        <v>465000</v>
      </c>
      <c r="I138" s="466"/>
      <c r="J138" s="363">
        <f>J139</f>
        <v>465000</v>
      </c>
      <c r="K138" s="364"/>
      <c r="L138" s="363">
        <f>L139</f>
        <v>465000</v>
      </c>
      <c r="M138" s="364"/>
      <c r="N138" s="363">
        <f>N139</f>
        <v>465000</v>
      </c>
      <c r="O138" s="364"/>
      <c r="P138" s="363">
        <f>P139</f>
        <v>465000</v>
      </c>
      <c r="Q138" s="364"/>
      <c r="R138" s="363">
        <f>R139</f>
        <v>465000</v>
      </c>
      <c r="S138" s="364"/>
      <c r="T138" s="365">
        <f>T139</f>
        <v>465000</v>
      </c>
    </row>
    <row r="139" spans="1:20" ht="31.5" customHeight="1" hidden="1">
      <c r="A139" s="674"/>
      <c r="B139" s="152"/>
      <c r="C139" s="635">
        <v>8070</v>
      </c>
      <c r="D139" s="634"/>
      <c r="E139" s="171" t="s">
        <v>140</v>
      </c>
      <c r="F139" s="89">
        <f>SUM(Starostwo!F139)</f>
        <v>465000</v>
      </c>
      <c r="G139" s="218">
        <f>SUM(Starostwo!G139)</f>
        <v>0</v>
      </c>
      <c r="H139" s="335">
        <f>SUM(F139:G139)</f>
        <v>465000</v>
      </c>
      <c r="I139" s="467">
        <f>SUM(Starostwo!I139)</f>
        <v>0</v>
      </c>
      <c r="J139" s="90">
        <f>SUM(H139:I139)</f>
        <v>465000</v>
      </c>
      <c r="K139" s="218">
        <f>SUM(Starostwo!K139)</f>
        <v>0</v>
      </c>
      <c r="L139" s="90">
        <f>SUM(J139:K139)</f>
        <v>465000</v>
      </c>
      <c r="M139" s="218">
        <f>SUM(Starostwo!M139)</f>
        <v>0</v>
      </c>
      <c r="N139" s="90">
        <f>SUM(L139:M139)</f>
        <v>465000</v>
      </c>
      <c r="O139" s="218">
        <f>SUM(Starostwo!O139)</f>
        <v>0</v>
      </c>
      <c r="P139" s="90">
        <f>SUM(N139:O139)</f>
        <v>465000</v>
      </c>
      <c r="Q139" s="218">
        <f>SUM(Starostwo!Q139)</f>
        <v>0</v>
      </c>
      <c r="R139" s="90">
        <f>SUM(P139:Q139)</f>
        <v>465000</v>
      </c>
      <c r="S139" s="218">
        <f>SUM(Starostwo!S139)</f>
        <v>0</v>
      </c>
      <c r="T139" s="335">
        <f>SUM(R139:S139)</f>
        <v>465000</v>
      </c>
    </row>
    <row r="140" spans="1:20" s="173" customFormat="1" ht="19.5" customHeight="1" hidden="1">
      <c r="A140" s="674"/>
      <c r="B140" s="127">
        <v>75704</v>
      </c>
      <c r="C140" s="489" t="s">
        <v>194</v>
      </c>
      <c r="D140" s="623"/>
      <c r="E140" s="624"/>
      <c r="F140" s="363">
        <f>F141</f>
        <v>35000</v>
      </c>
      <c r="G140" s="364"/>
      <c r="H140" s="365">
        <f>H141</f>
        <v>35000</v>
      </c>
      <c r="I140" s="466"/>
      <c r="J140" s="363">
        <f>J141</f>
        <v>35000</v>
      </c>
      <c r="K140" s="364"/>
      <c r="L140" s="363">
        <f>L141</f>
        <v>35000</v>
      </c>
      <c r="M140" s="364"/>
      <c r="N140" s="363">
        <f>N141</f>
        <v>35000</v>
      </c>
      <c r="O140" s="364"/>
      <c r="P140" s="363">
        <f>P141</f>
        <v>35000</v>
      </c>
      <c r="Q140" s="364"/>
      <c r="R140" s="363">
        <f>R141</f>
        <v>35000</v>
      </c>
      <c r="S140" s="364"/>
      <c r="T140" s="365">
        <f>T141</f>
        <v>35000</v>
      </c>
    </row>
    <row r="141" spans="1:20" ht="15.75" customHeight="1" hidden="1">
      <c r="A141" s="675"/>
      <c r="B141" s="145"/>
      <c r="C141" s="692">
        <v>8020</v>
      </c>
      <c r="D141" s="693"/>
      <c r="E141" s="122" t="s">
        <v>195</v>
      </c>
      <c r="F141" s="89">
        <f>SUM(Starostwo!F141)</f>
        <v>35000</v>
      </c>
      <c r="G141" s="218">
        <f>SUM(Starostwo!G141)</f>
        <v>0</v>
      </c>
      <c r="H141" s="335">
        <f>SUM(F141:G141)</f>
        <v>35000</v>
      </c>
      <c r="I141" s="467">
        <f>SUM(Starostwo!I141)</f>
        <v>0</v>
      </c>
      <c r="J141" s="90">
        <f>SUM(H141:I141)</f>
        <v>35000</v>
      </c>
      <c r="K141" s="218">
        <f>SUM(Starostwo!K141)</f>
        <v>0</v>
      </c>
      <c r="L141" s="90">
        <f>SUM(J141:K141)</f>
        <v>35000</v>
      </c>
      <c r="M141" s="218">
        <f>SUM(Starostwo!M141)</f>
        <v>0</v>
      </c>
      <c r="N141" s="90">
        <f>SUM(L141:M141)</f>
        <v>35000</v>
      </c>
      <c r="O141" s="218">
        <f>SUM(Starostwo!O141)</f>
        <v>0</v>
      </c>
      <c r="P141" s="90">
        <f>SUM(N141:O141)</f>
        <v>35000</v>
      </c>
      <c r="Q141" s="218">
        <f>SUM(Starostwo!Q141)</f>
        <v>0</v>
      </c>
      <c r="R141" s="90">
        <f>SUM(P141:Q141)</f>
        <v>35000</v>
      </c>
      <c r="S141" s="218">
        <f>SUM(Starostwo!S141)</f>
        <v>0</v>
      </c>
      <c r="T141" s="335">
        <f>SUM(R141:S141)</f>
        <v>35000</v>
      </c>
    </row>
    <row r="142" spans="1:20" s="173" customFormat="1" ht="19.5" customHeight="1">
      <c r="A142" s="138">
        <v>758</v>
      </c>
      <c r="B142" s="686" t="s">
        <v>74</v>
      </c>
      <c r="C142" s="687"/>
      <c r="D142" s="687"/>
      <c r="E142" s="687"/>
      <c r="F142" s="366">
        <f aca="true" t="shared" si="11" ref="F142:H143">F143</f>
        <v>132766</v>
      </c>
      <c r="G142" s="366">
        <f t="shared" si="11"/>
        <v>-104954</v>
      </c>
      <c r="H142" s="367">
        <f t="shared" si="11"/>
        <v>27812</v>
      </c>
      <c r="I142" s="466"/>
      <c r="J142" s="366">
        <f>J143</f>
        <v>27812</v>
      </c>
      <c r="K142" s="364"/>
      <c r="L142" s="366">
        <f>L143</f>
        <v>27812</v>
      </c>
      <c r="M142" s="364"/>
      <c r="N142" s="366">
        <f>N143</f>
        <v>27812</v>
      </c>
      <c r="O142" s="364"/>
      <c r="P142" s="366">
        <f>P143</f>
        <v>27812</v>
      </c>
      <c r="Q142" s="364"/>
      <c r="R142" s="366">
        <f>R143</f>
        <v>27812</v>
      </c>
      <c r="S142" s="364"/>
      <c r="T142" s="367">
        <f>T143</f>
        <v>27812</v>
      </c>
    </row>
    <row r="143" spans="1:20" s="173" customFormat="1" ht="19.5" customHeight="1">
      <c r="A143" s="637"/>
      <c r="B143" s="147">
        <v>75818</v>
      </c>
      <c r="C143" s="688" t="s">
        <v>141</v>
      </c>
      <c r="D143" s="689"/>
      <c r="E143" s="690"/>
      <c r="F143" s="363">
        <f t="shared" si="11"/>
        <v>132766</v>
      </c>
      <c r="G143" s="363">
        <f t="shared" si="11"/>
        <v>-104954</v>
      </c>
      <c r="H143" s="365">
        <f t="shared" si="11"/>
        <v>27812</v>
      </c>
      <c r="I143" s="466"/>
      <c r="J143" s="363">
        <f>J144</f>
        <v>27812</v>
      </c>
      <c r="K143" s="364"/>
      <c r="L143" s="363">
        <f>L144</f>
        <v>27812</v>
      </c>
      <c r="M143" s="364"/>
      <c r="N143" s="363">
        <f>N144</f>
        <v>27812</v>
      </c>
      <c r="O143" s="364"/>
      <c r="P143" s="363">
        <f>P144</f>
        <v>27812</v>
      </c>
      <c r="Q143" s="364"/>
      <c r="R143" s="363">
        <f>R144</f>
        <v>27812</v>
      </c>
      <c r="S143" s="364"/>
      <c r="T143" s="365">
        <f>T144</f>
        <v>27812</v>
      </c>
    </row>
    <row r="144" spans="1:20" ht="15.75" customHeight="1">
      <c r="A144" s="638"/>
      <c r="B144" s="146"/>
      <c r="C144" s="635">
        <v>4810</v>
      </c>
      <c r="D144" s="634"/>
      <c r="E144" s="120" t="s">
        <v>142</v>
      </c>
      <c r="F144" s="89">
        <f>SUM(Starostwo!F144)</f>
        <v>132766</v>
      </c>
      <c r="G144" s="218">
        <f>SUM(Starostwo!G144)</f>
        <v>-104954</v>
      </c>
      <c r="H144" s="335">
        <f>SUM(F144:G144)</f>
        <v>27812</v>
      </c>
      <c r="I144" s="467">
        <f>SUM(Starostwo!I144)</f>
        <v>0</v>
      </c>
      <c r="J144" s="90">
        <f>SUM(H144:I144)</f>
        <v>27812</v>
      </c>
      <c r="K144" s="218">
        <f>SUM(Starostwo!K144)</f>
        <v>0</v>
      </c>
      <c r="L144" s="90">
        <f>SUM(J144:K144)</f>
        <v>27812</v>
      </c>
      <c r="M144" s="218">
        <f>SUM(Starostwo!M144)</f>
        <v>0</v>
      </c>
      <c r="N144" s="90">
        <f>SUM(L144:M144)</f>
        <v>27812</v>
      </c>
      <c r="O144" s="218">
        <f>SUM(Starostwo!O144)</f>
        <v>0</v>
      </c>
      <c r="P144" s="90">
        <f>SUM(N144:O144)</f>
        <v>27812</v>
      </c>
      <c r="Q144" s="218">
        <f>SUM(Starostwo!Q144)</f>
        <v>0</v>
      </c>
      <c r="R144" s="90">
        <f>SUM(P144:Q144)</f>
        <v>27812</v>
      </c>
      <c r="S144" s="218">
        <f>SUM(Starostwo!S144)</f>
        <v>0</v>
      </c>
      <c r="T144" s="335">
        <f>SUM(R144:S144)</f>
        <v>27812</v>
      </c>
    </row>
    <row r="145" spans="1:20" s="173" customFormat="1" ht="19.5" customHeight="1">
      <c r="A145" s="140">
        <v>801</v>
      </c>
      <c r="B145" s="681" t="s">
        <v>80</v>
      </c>
      <c r="C145" s="623"/>
      <c r="D145" s="623"/>
      <c r="E145" s="624"/>
      <c r="F145" s="372">
        <f>F146+F164+F183+F203+F224+F243+F245</f>
        <v>4350535</v>
      </c>
      <c r="G145" s="372">
        <f>G146+G164+G183+G203+G224+G243+G245</f>
        <v>315140</v>
      </c>
      <c r="H145" s="373">
        <f>H146+H164+H183+H203+H224+H243+H245</f>
        <v>4665675</v>
      </c>
      <c r="I145" s="466"/>
      <c r="J145" s="372">
        <f>J146+J164+J183+J203+J224+J243+J245</f>
        <v>4665675</v>
      </c>
      <c r="K145" s="364"/>
      <c r="L145" s="372">
        <f>L146+L164+L183+L203+L224+L243+L245</f>
        <v>4665675</v>
      </c>
      <c r="M145" s="364"/>
      <c r="N145" s="372">
        <f>N146+N164+N183+N203+N224+N243+N245</f>
        <v>4665675</v>
      </c>
      <c r="O145" s="364"/>
      <c r="P145" s="372">
        <f>P146+P164+P183+P203+P224+P243+P245</f>
        <v>4665675</v>
      </c>
      <c r="Q145" s="364"/>
      <c r="R145" s="372">
        <f>R146+R164+R183+R203+R224+R243+R245</f>
        <v>4665675</v>
      </c>
      <c r="S145" s="364"/>
      <c r="T145" s="373">
        <f>T146+T164+T183+T203+T224+T243+T245</f>
        <v>4665675</v>
      </c>
    </row>
    <row r="146" spans="1:20" s="173" customFormat="1" ht="18.75" customHeight="1">
      <c r="A146" s="669"/>
      <c r="B146" s="127">
        <v>80102</v>
      </c>
      <c r="C146" s="622" t="s">
        <v>259</v>
      </c>
      <c r="D146" s="623"/>
      <c r="E146" s="624"/>
      <c r="F146" s="363">
        <f>F147+F148+F149+F150+F151+F152+F153+F154+F155+F156+F157+F158+F159+F160+F161+F162+F163</f>
        <v>606772</v>
      </c>
      <c r="G146" s="363">
        <f>G147+G148+G149+G150+G151+G152+G153+G154+G155+G156+G157+G158+G159+G160+G161+G162+G163</f>
        <v>57998</v>
      </c>
      <c r="H146" s="365">
        <f>H147+H148+H149+H150+H151+H152+H153+H154+H155+H156+H157+H158+H159+H160+H161+H162+H163</f>
        <v>664770</v>
      </c>
      <c r="I146" s="466"/>
      <c r="J146" s="363">
        <f>J147+J148+J149+J150+J151+J152+J153+J154+J155+J156+J157+J158+J159+J160+J161+J162+J163</f>
        <v>664770</v>
      </c>
      <c r="K146" s="364"/>
      <c r="L146" s="363">
        <f>L147+L148+L149+L150+L151+L152+L153+L154+L155+L156+L157+L158+L159+L160+L161+L162+L163</f>
        <v>664770</v>
      </c>
      <c r="M146" s="364"/>
      <c r="N146" s="363">
        <f>N147+N148+N149+N150+N151+N152+N153+N154+N155+N156+N157+N158+N159+N160+N161+N162+N163</f>
        <v>664770</v>
      </c>
      <c r="O146" s="364"/>
      <c r="P146" s="363">
        <f>P147+P148+P149+P150+P151+P152+P153+P154+P155+P156+P157+P158+P159+P160+P161+P162+P163</f>
        <v>664770</v>
      </c>
      <c r="Q146" s="364"/>
      <c r="R146" s="363">
        <f>R147+R148+R149+R150+R151+R152+R153+R154+R155+R156+R157+R158+R159+R160+R161+R162+R163</f>
        <v>664770</v>
      </c>
      <c r="S146" s="364"/>
      <c r="T146" s="365">
        <f>T147+T148+T149+T150+T151+T152+T153+T154+T155+T156+T157+T158+T159+T160+T161+T162+T163</f>
        <v>664770</v>
      </c>
    </row>
    <row r="147" spans="1:20" ht="21.75" customHeight="1" hidden="1">
      <c r="A147" s="670"/>
      <c r="B147" s="682"/>
      <c r="C147" s="662">
        <v>3020</v>
      </c>
      <c r="D147" s="634"/>
      <c r="E147" s="169" t="s">
        <v>137</v>
      </c>
      <c r="F147" s="97">
        <f>SUM(SOSW!F5)</f>
        <v>2025</v>
      </c>
      <c r="G147" s="218">
        <f>SUM(SOSW!G5)</f>
        <v>0</v>
      </c>
      <c r="H147" s="341">
        <f aca="true" t="shared" si="12" ref="H147:T163">SUM(F147:G147)</f>
        <v>2025</v>
      </c>
      <c r="I147" s="467">
        <f>SUM(SOSW!I5)</f>
        <v>0</v>
      </c>
      <c r="J147" s="94">
        <f t="shared" si="12"/>
        <v>2025</v>
      </c>
      <c r="K147" s="218">
        <f>SUM(SOSW!K5)</f>
        <v>0</v>
      </c>
      <c r="L147" s="94">
        <f t="shared" si="12"/>
        <v>2025</v>
      </c>
      <c r="M147" s="218">
        <f>SUM(SOSW!M5)</f>
        <v>0</v>
      </c>
      <c r="N147" s="94">
        <f t="shared" si="12"/>
        <v>2025</v>
      </c>
      <c r="O147" s="218">
        <f>SUM(SOSW!O5)</f>
        <v>0</v>
      </c>
      <c r="P147" s="94">
        <f t="shared" si="12"/>
        <v>2025</v>
      </c>
      <c r="Q147" s="218">
        <f>SUM(SOSW!Q5)</f>
        <v>0</v>
      </c>
      <c r="R147" s="94">
        <f t="shared" si="12"/>
        <v>2025</v>
      </c>
      <c r="S147" s="218">
        <f>SUM(SOSW!S5)</f>
        <v>0</v>
      </c>
      <c r="T147" s="341">
        <f t="shared" si="12"/>
        <v>2025</v>
      </c>
    </row>
    <row r="148" spans="1:20" ht="15" customHeight="1">
      <c r="A148" s="670"/>
      <c r="B148" s="640"/>
      <c r="C148" s="659">
        <v>4010</v>
      </c>
      <c r="D148" s="634"/>
      <c r="E148" s="165" t="s">
        <v>126</v>
      </c>
      <c r="F148" s="98">
        <f>SUM(SOSW!F6)</f>
        <v>381731</v>
      </c>
      <c r="G148" s="218">
        <f>SUM(SOSW!G6)</f>
        <v>63055</v>
      </c>
      <c r="H148" s="334">
        <f t="shared" si="12"/>
        <v>444786</v>
      </c>
      <c r="I148" s="467">
        <f>SUM(SOSW!I6)</f>
        <v>0</v>
      </c>
      <c r="J148" s="93">
        <f t="shared" si="12"/>
        <v>444786</v>
      </c>
      <c r="K148" s="218">
        <f>SUM(SOSW!K6)</f>
        <v>0</v>
      </c>
      <c r="L148" s="93">
        <f t="shared" si="12"/>
        <v>444786</v>
      </c>
      <c r="M148" s="218">
        <f>SUM(SOSW!M6)</f>
        <v>0</v>
      </c>
      <c r="N148" s="93">
        <f t="shared" si="12"/>
        <v>444786</v>
      </c>
      <c r="O148" s="218">
        <f>SUM(SOSW!O6)</f>
        <v>0</v>
      </c>
      <c r="P148" s="93">
        <f t="shared" si="12"/>
        <v>444786</v>
      </c>
      <c r="Q148" s="218">
        <f>SUM(SOSW!Q6)</f>
        <v>0</v>
      </c>
      <c r="R148" s="93">
        <f t="shared" si="12"/>
        <v>444786</v>
      </c>
      <c r="S148" s="218">
        <f>SUM(SOSW!S6)</f>
        <v>0</v>
      </c>
      <c r="T148" s="334">
        <f t="shared" si="12"/>
        <v>444786</v>
      </c>
    </row>
    <row r="149" spans="1:20" ht="12" customHeight="1" hidden="1">
      <c r="A149" s="670"/>
      <c r="B149" s="640"/>
      <c r="C149" s="656">
        <v>4040</v>
      </c>
      <c r="D149" s="634"/>
      <c r="E149" s="121" t="s">
        <v>169</v>
      </c>
      <c r="F149" s="98">
        <f>SUM(SOSW!F7)</f>
        <v>41028</v>
      </c>
      <c r="G149" s="218">
        <f>SUM(SOSW!G7)</f>
        <v>0</v>
      </c>
      <c r="H149" s="334">
        <f t="shared" si="12"/>
        <v>41028</v>
      </c>
      <c r="I149" s="467">
        <f>SUM(SOSW!I7)</f>
        <v>0</v>
      </c>
      <c r="J149" s="93">
        <f t="shared" si="12"/>
        <v>41028</v>
      </c>
      <c r="K149" s="218">
        <f>SUM(SOSW!K7)</f>
        <v>0</v>
      </c>
      <c r="L149" s="93">
        <f t="shared" si="12"/>
        <v>41028</v>
      </c>
      <c r="M149" s="218">
        <f>SUM(SOSW!M7)</f>
        <v>0</v>
      </c>
      <c r="N149" s="93">
        <f t="shared" si="12"/>
        <v>41028</v>
      </c>
      <c r="O149" s="218">
        <f>SUM(SOSW!O7)</f>
        <v>0</v>
      </c>
      <c r="P149" s="93">
        <f t="shared" si="12"/>
        <v>41028</v>
      </c>
      <c r="Q149" s="218">
        <f>SUM(SOSW!Q7)</f>
        <v>0</v>
      </c>
      <c r="R149" s="93">
        <f t="shared" si="12"/>
        <v>41028</v>
      </c>
      <c r="S149" s="218">
        <f>SUM(SOSW!S7)</f>
        <v>0</v>
      </c>
      <c r="T149" s="334">
        <f t="shared" si="12"/>
        <v>41028</v>
      </c>
    </row>
    <row r="150" spans="1:20" ht="12" customHeight="1" hidden="1">
      <c r="A150" s="670"/>
      <c r="B150" s="640"/>
      <c r="C150" s="656">
        <v>4110</v>
      </c>
      <c r="D150" s="634"/>
      <c r="E150" s="165" t="s">
        <v>127</v>
      </c>
      <c r="F150" s="98">
        <f>SUM(SOSW!F8)</f>
        <v>82014</v>
      </c>
      <c r="G150" s="218">
        <f>SUM(SOSW!G8)</f>
        <v>0</v>
      </c>
      <c r="H150" s="334">
        <f t="shared" si="12"/>
        <v>82014</v>
      </c>
      <c r="I150" s="467">
        <f>SUM(SOSW!I8)</f>
        <v>0</v>
      </c>
      <c r="J150" s="93">
        <f t="shared" si="12"/>
        <v>82014</v>
      </c>
      <c r="K150" s="218">
        <f>SUM(SOSW!K8)</f>
        <v>0</v>
      </c>
      <c r="L150" s="93">
        <f t="shared" si="12"/>
        <v>82014</v>
      </c>
      <c r="M150" s="218">
        <f>SUM(SOSW!M8)</f>
        <v>0</v>
      </c>
      <c r="N150" s="93">
        <f t="shared" si="12"/>
        <v>82014</v>
      </c>
      <c r="O150" s="218">
        <f>SUM(SOSW!O8)</f>
        <v>0</v>
      </c>
      <c r="P150" s="93">
        <f t="shared" si="12"/>
        <v>82014</v>
      </c>
      <c r="Q150" s="218">
        <f>SUM(SOSW!Q8)</f>
        <v>0</v>
      </c>
      <c r="R150" s="93">
        <f t="shared" si="12"/>
        <v>82014</v>
      </c>
      <c r="S150" s="218">
        <f>SUM(SOSW!S8)</f>
        <v>0</v>
      </c>
      <c r="T150" s="334">
        <f t="shared" si="12"/>
        <v>82014</v>
      </c>
    </row>
    <row r="151" spans="1:20" ht="12" customHeight="1" hidden="1">
      <c r="A151" s="670"/>
      <c r="B151" s="640"/>
      <c r="C151" s="656">
        <v>4120</v>
      </c>
      <c r="D151" s="634"/>
      <c r="E151" s="165" t="s">
        <v>128</v>
      </c>
      <c r="F151" s="93">
        <f>SUM(SOSW!F9)</f>
        <v>11334</v>
      </c>
      <c r="G151" s="218">
        <f>SUM(SOSW!G9)</f>
        <v>0</v>
      </c>
      <c r="H151" s="334">
        <f t="shared" si="12"/>
        <v>11334</v>
      </c>
      <c r="I151" s="467">
        <f>SUM(SOSW!I9)</f>
        <v>0</v>
      </c>
      <c r="J151" s="93">
        <f t="shared" si="12"/>
        <v>11334</v>
      </c>
      <c r="K151" s="218">
        <f>SUM(SOSW!K9)</f>
        <v>0</v>
      </c>
      <c r="L151" s="93">
        <f t="shared" si="12"/>
        <v>11334</v>
      </c>
      <c r="M151" s="218">
        <f>SUM(SOSW!M9)</f>
        <v>0</v>
      </c>
      <c r="N151" s="93">
        <f t="shared" si="12"/>
        <v>11334</v>
      </c>
      <c r="O151" s="218">
        <f>SUM(SOSW!O9)</f>
        <v>0</v>
      </c>
      <c r="P151" s="93">
        <f t="shared" si="12"/>
        <v>11334</v>
      </c>
      <c r="Q151" s="218">
        <f>SUM(SOSW!Q9)</f>
        <v>0</v>
      </c>
      <c r="R151" s="93">
        <f t="shared" si="12"/>
        <v>11334</v>
      </c>
      <c r="S151" s="218">
        <f>SUM(SOSW!S9)</f>
        <v>0</v>
      </c>
      <c r="T151" s="334">
        <f t="shared" si="12"/>
        <v>11334</v>
      </c>
    </row>
    <row r="152" spans="1:20" ht="12" customHeight="1" hidden="1">
      <c r="A152" s="670"/>
      <c r="B152" s="640"/>
      <c r="C152" s="635">
        <v>4210</v>
      </c>
      <c r="D152" s="634"/>
      <c r="E152" s="120" t="s">
        <v>119</v>
      </c>
      <c r="F152" s="89">
        <f>SUM(SOSW!F10)</f>
        <v>26500</v>
      </c>
      <c r="G152" s="218">
        <f>SUM(SOSW!G10)</f>
        <v>0</v>
      </c>
      <c r="H152" s="335">
        <f t="shared" si="12"/>
        <v>26500</v>
      </c>
      <c r="I152" s="467">
        <f>SUM(SOSW!I10)</f>
        <v>0</v>
      </c>
      <c r="J152" s="90">
        <f t="shared" si="12"/>
        <v>26500</v>
      </c>
      <c r="K152" s="218">
        <f>SUM(SOSW!K10)</f>
        <v>0</v>
      </c>
      <c r="L152" s="90">
        <f t="shared" si="12"/>
        <v>26500</v>
      </c>
      <c r="M152" s="218">
        <f>SUM(SOSW!M10)</f>
        <v>0</v>
      </c>
      <c r="N152" s="90">
        <f t="shared" si="12"/>
        <v>26500</v>
      </c>
      <c r="O152" s="218">
        <f>SUM(SOSW!O10)</f>
        <v>0</v>
      </c>
      <c r="P152" s="90">
        <f t="shared" si="12"/>
        <v>26500</v>
      </c>
      <c r="Q152" s="218">
        <f>SUM(SOSW!Q10)</f>
        <v>0</v>
      </c>
      <c r="R152" s="90">
        <f t="shared" si="12"/>
        <v>26500</v>
      </c>
      <c r="S152" s="218">
        <f>SUM(SOSW!S10)</f>
        <v>0</v>
      </c>
      <c r="T152" s="335">
        <f t="shared" si="12"/>
        <v>26500</v>
      </c>
    </row>
    <row r="153" spans="1:20" ht="12" customHeight="1" hidden="1">
      <c r="A153" s="670"/>
      <c r="B153" s="640"/>
      <c r="C153" s="635">
        <v>4240</v>
      </c>
      <c r="D153" s="634"/>
      <c r="E153" s="120" t="s">
        <v>143</v>
      </c>
      <c r="F153" s="89">
        <f>SUM(SOSW!F11)</f>
        <v>700</v>
      </c>
      <c r="G153" s="218">
        <f>SUM(SOSW!G11)</f>
        <v>0</v>
      </c>
      <c r="H153" s="335">
        <f t="shared" si="12"/>
        <v>700</v>
      </c>
      <c r="I153" s="467">
        <f>SUM(SOSW!I11)</f>
        <v>0</v>
      </c>
      <c r="J153" s="90">
        <f t="shared" si="12"/>
        <v>700</v>
      </c>
      <c r="K153" s="218">
        <f>SUM(SOSW!K11)</f>
        <v>0</v>
      </c>
      <c r="L153" s="90">
        <f t="shared" si="12"/>
        <v>700</v>
      </c>
      <c r="M153" s="218">
        <f>SUM(SOSW!M11)</f>
        <v>0</v>
      </c>
      <c r="N153" s="90">
        <f t="shared" si="12"/>
        <v>700</v>
      </c>
      <c r="O153" s="218">
        <f>SUM(SOSW!O11)</f>
        <v>0</v>
      </c>
      <c r="P153" s="90">
        <f t="shared" si="12"/>
        <v>700</v>
      </c>
      <c r="Q153" s="218">
        <f>SUM(SOSW!Q11)</f>
        <v>0</v>
      </c>
      <c r="R153" s="90">
        <f t="shared" si="12"/>
        <v>700</v>
      </c>
      <c r="S153" s="218">
        <f>SUM(SOSW!S11)</f>
        <v>0</v>
      </c>
      <c r="T153" s="335">
        <f t="shared" si="12"/>
        <v>700</v>
      </c>
    </row>
    <row r="154" spans="1:20" ht="12" customHeight="1" hidden="1">
      <c r="A154" s="670"/>
      <c r="B154" s="640"/>
      <c r="C154" s="635">
        <v>4260</v>
      </c>
      <c r="D154" s="634"/>
      <c r="E154" s="120" t="s">
        <v>124</v>
      </c>
      <c r="F154" s="89">
        <f>SUM(SOSW!F12)</f>
        <v>6900</v>
      </c>
      <c r="G154" s="218">
        <f>SUM(SOSW!G12)</f>
        <v>0</v>
      </c>
      <c r="H154" s="335">
        <f t="shared" si="12"/>
        <v>6900</v>
      </c>
      <c r="I154" s="467">
        <f>SUM(SOSW!I12)</f>
        <v>0</v>
      </c>
      <c r="J154" s="90">
        <f t="shared" si="12"/>
        <v>6900</v>
      </c>
      <c r="K154" s="218">
        <f>SUM(SOSW!K12)</f>
        <v>0</v>
      </c>
      <c r="L154" s="90">
        <f t="shared" si="12"/>
        <v>6900</v>
      </c>
      <c r="M154" s="218">
        <f>SUM(SOSW!M12)</f>
        <v>0</v>
      </c>
      <c r="N154" s="90">
        <f t="shared" si="12"/>
        <v>6900</v>
      </c>
      <c r="O154" s="218">
        <f>SUM(SOSW!O12)</f>
        <v>0</v>
      </c>
      <c r="P154" s="90">
        <f t="shared" si="12"/>
        <v>6900</v>
      </c>
      <c r="Q154" s="218">
        <f>SUM(SOSW!Q12)</f>
        <v>0</v>
      </c>
      <c r="R154" s="90">
        <f t="shared" si="12"/>
        <v>6900</v>
      </c>
      <c r="S154" s="218">
        <f>SUM(SOSW!S12)</f>
        <v>0</v>
      </c>
      <c r="T154" s="335">
        <f t="shared" si="12"/>
        <v>6900</v>
      </c>
    </row>
    <row r="155" spans="1:20" ht="12" customHeight="1" hidden="1">
      <c r="A155" s="670"/>
      <c r="B155" s="640"/>
      <c r="C155" s="635">
        <v>4270</v>
      </c>
      <c r="D155" s="634"/>
      <c r="E155" s="120" t="s">
        <v>120</v>
      </c>
      <c r="F155" s="89">
        <f>SUM(SOSW!F13)</f>
        <v>3000</v>
      </c>
      <c r="G155" s="218">
        <f>SUM(SOSW!G13)</f>
        <v>0</v>
      </c>
      <c r="H155" s="335">
        <f t="shared" si="12"/>
        <v>3000</v>
      </c>
      <c r="I155" s="467">
        <f>SUM(SOSW!I13)</f>
        <v>0</v>
      </c>
      <c r="J155" s="90">
        <f t="shared" si="12"/>
        <v>3000</v>
      </c>
      <c r="K155" s="218">
        <f>SUM(SOSW!K13)</f>
        <v>0</v>
      </c>
      <c r="L155" s="90">
        <f t="shared" si="12"/>
        <v>3000</v>
      </c>
      <c r="M155" s="218">
        <f>SUM(SOSW!M13)</f>
        <v>0</v>
      </c>
      <c r="N155" s="90">
        <f t="shared" si="12"/>
        <v>3000</v>
      </c>
      <c r="O155" s="218">
        <f>SUM(SOSW!O13)</f>
        <v>0</v>
      </c>
      <c r="P155" s="90">
        <f t="shared" si="12"/>
        <v>3000</v>
      </c>
      <c r="Q155" s="218">
        <f>SUM(SOSW!Q13)</f>
        <v>0</v>
      </c>
      <c r="R155" s="90">
        <f t="shared" si="12"/>
        <v>3000</v>
      </c>
      <c r="S155" s="218">
        <f>SUM(SOSW!S13)</f>
        <v>0</v>
      </c>
      <c r="T155" s="335">
        <f t="shared" si="12"/>
        <v>3000</v>
      </c>
    </row>
    <row r="156" spans="1:20" ht="12" customHeight="1" hidden="1">
      <c r="A156" s="670"/>
      <c r="B156" s="640"/>
      <c r="C156" s="635">
        <v>4280</v>
      </c>
      <c r="D156" s="634"/>
      <c r="E156" s="120" t="s">
        <v>132</v>
      </c>
      <c r="F156" s="89">
        <f>SUM(SOSW!F14)</f>
        <v>640</v>
      </c>
      <c r="G156" s="218">
        <f>SUM(SOSW!G14)</f>
        <v>0</v>
      </c>
      <c r="H156" s="335">
        <f t="shared" si="12"/>
        <v>640</v>
      </c>
      <c r="I156" s="467">
        <f>SUM(SOSW!I14)</f>
        <v>0</v>
      </c>
      <c r="J156" s="90">
        <f t="shared" si="12"/>
        <v>640</v>
      </c>
      <c r="K156" s="218">
        <f>SUM(SOSW!K14)</f>
        <v>0</v>
      </c>
      <c r="L156" s="90">
        <f t="shared" si="12"/>
        <v>640</v>
      </c>
      <c r="M156" s="218">
        <f>SUM(SOSW!M14)</f>
        <v>0</v>
      </c>
      <c r="N156" s="90">
        <f t="shared" si="12"/>
        <v>640</v>
      </c>
      <c r="O156" s="218">
        <f>SUM(SOSW!O14)</f>
        <v>0</v>
      </c>
      <c r="P156" s="90">
        <f t="shared" si="12"/>
        <v>640</v>
      </c>
      <c r="Q156" s="218">
        <f>SUM(SOSW!Q14)</f>
        <v>0</v>
      </c>
      <c r="R156" s="90">
        <f t="shared" si="12"/>
        <v>640</v>
      </c>
      <c r="S156" s="218">
        <f>SUM(SOSW!S14)</f>
        <v>0</v>
      </c>
      <c r="T156" s="335">
        <f t="shared" si="12"/>
        <v>640</v>
      </c>
    </row>
    <row r="157" spans="1:20" ht="12" customHeight="1" hidden="1">
      <c r="A157" s="670"/>
      <c r="B157" s="640"/>
      <c r="C157" s="635">
        <v>4300</v>
      </c>
      <c r="D157" s="634"/>
      <c r="E157" s="120" t="s">
        <v>117</v>
      </c>
      <c r="F157" s="89">
        <f>SUM(SOSW!F15)</f>
        <v>7760</v>
      </c>
      <c r="G157" s="218">
        <f>SUM(SOSW!G15)</f>
        <v>0</v>
      </c>
      <c r="H157" s="335">
        <f t="shared" si="12"/>
        <v>7760</v>
      </c>
      <c r="I157" s="467">
        <f>SUM(SOSW!I15)</f>
        <v>0</v>
      </c>
      <c r="J157" s="90">
        <f t="shared" si="12"/>
        <v>7760</v>
      </c>
      <c r="K157" s="218">
        <f>SUM(SOSW!K15)</f>
        <v>0</v>
      </c>
      <c r="L157" s="90">
        <f t="shared" si="12"/>
        <v>7760</v>
      </c>
      <c r="M157" s="218">
        <f>SUM(SOSW!M15)</f>
        <v>0</v>
      </c>
      <c r="N157" s="90">
        <f t="shared" si="12"/>
        <v>7760</v>
      </c>
      <c r="O157" s="218">
        <f>SUM(SOSW!O15)</f>
        <v>0</v>
      </c>
      <c r="P157" s="90">
        <f t="shared" si="12"/>
        <v>7760</v>
      </c>
      <c r="Q157" s="218">
        <f>SUM(SOSW!Q15)</f>
        <v>0</v>
      </c>
      <c r="R157" s="90">
        <f t="shared" si="12"/>
        <v>7760</v>
      </c>
      <c r="S157" s="218">
        <f>SUM(SOSW!S15)</f>
        <v>0</v>
      </c>
      <c r="T157" s="335">
        <f t="shared" si="12"/>
        <v>7760</v>
      </c>
    </row>
    <row r="158" spans="1:20" ht="12" customHeight="1" hidden="1">
      <c r="A158" s="670"/>
      <c r="B158" s="640"/>
      <c r="C158" s="635">
        <v>4370</v>
      </c>
      <c r="D158" s="634"/>
      <c r="E158" s="120" t="s">
        <v>134</v>
      </c>
      <c r="F158" s="89">
        <f>SUM(SOSW!F16)</f>
        <v>1000</v>
      </c>
      <c r="G158" s="218">
        <f>SUM(SOSW!G16)</f>
        <v>0</v>
      </c>
      <c r="H158" s="335">
        <f t="shared" si="12"/>
        <v>1000</v>
      </c>
      <c r="I158" s="467">
        <f>SUM(SOSW!I16)</f>
        <v>0</v>
      </c>
      <c r="J158" s="90">
        <f t="shared" si="12"/>
        <v>1000</v>
      </c>
      <c r="K158" s="218">
        <f>SUM(SOSW!K16)</f>
        <v>0</v>
      </c>
      <c r="L158" s="90">
        <f t="shared" si="12"/>
        <v>1000</v>
      </c>
      <c r="M158" s="218">
        <f>SUM(SOSW!M16)</f>
        <v>0</v>
      </c>
      <c r="N158" s="90">
        <f t="shared" si="12"/>
        <v>1000</v>
      </c>
      <c r="O158" s="218">
        <f>SUM(SOSW!O16)</f>
        <v>0</v>
      </c>
      <c r="P158" s="90">
        <f t="shared" si="12"/>
        <v>1000</v>
      </c>
      <c r="Q158" s="218">
        <f>SUM(SOSW!Q16)</f>
        <v>0</v>
      </c>
      <c r="R158" s="90">
        <f t="shared" si="12"/>
        <v>1000</v>
      </c>
      <c r="S158" s="218">
        <f>SUM(SOSW!S16)</f>
        <v>0</v>
      </c>
      <c r="T158" s="335">
        <f t="shared" si="12"/>
        <v>1000</v>
      </c>
    </row>
    <row r="159" spans="1:20" ht="12" customHeight="1" hidden="1">
      <c r="A159" s="670"/>
      <c r="B159" s="640"/>
      <c r="C159" s="635">
        <v>4410</v>
      </c>
      <c r="D159" s="634"/>
      <c r="E159" s="122" t="s">
        <v>130</v>
      </c>
      <c r="F159" s="89">
        <f>SUM(SOSW!F17)</f>
        <v>300</v>
      </c>
      <c r="G159" s="218">
        <f>SUM(SOSW!G17)</f>
        <v>0</v>
      </c>
      <c r="H159" s="335">
        <f t="shared" si="12"/>
        <v>300</v>
      </c>
      <c r="I159" s="467">
        <f>SUM(SOSW!I17)</f>
        <v>0</v>
      </c>
      <c r="J159" s="90">
        <f t="shared" si="12"/>
        <v>300</v>
      </c>
      <c r="K159" s="218">
        <f>SUM(SOSW!K17)</f>
        <v>0</v>
      </c>
      <c r="L159" s="90">
        <f t="shared" si="12"/>
        <v>300</v>
      </c>
      <c r="M159" s="218">
        <f>SUM(SOSW!M17)</f>
        <v>0</v>
      </c>
      <c r="N159" s="90">
        <f t="shared" si="12"/>
        <v>300</v>
      </c>
      <c r="O159" s="218">
        <f>SUM(SOSW!O17)</f>
        <v>0</v>
      </c>
      <c r="P159" s="90">
        <f t="shared" si="12"/>
        <v>300</v>
      </c>
      <c r="Q159" s="218">
        <f>SUM(SOSW!Q17)</f>
        <v>0</v>
      </c>
      <c r="R159" s="90">
        <f t="shared" si="12"/>
        <v>300</v>
      </c>
      <c r="S159" s="218">
        <f>SUM(SOSW!S17)</f>
        <v>0</v>
      </c>
      <c r="T159" s="335">
        <f t="shared" si="12"/>
        <v>300</v>
      </c>
    </row>
    <row r="160" spans="1:20" ht="12" customHeight="1" hidden="1">
      <c r="A160" s="670"/>
      <c r="B160" s="640"/>
      <c r="C160" s="635">
        <v>4430</v>
      </c>
      <c r="D160" s="634"/>
      <c r="E160" s="120" t="s">
        <v>122</v>
      </c>
      <c r="F160" s="89">
        <f>SUM(SOSW!F18)</f>
        <v>2300</v>
      </c>
      <c r="G160" s="218">
        <f>SUM(SOSW!G18)</f>
        <v>0</v>
      </c>
      <c r="H160" s="335">
        <f t="shared" si="12"/>
        <v>2300</v>
      </c>
      <c r="I160" s="467">
        <f>SUM(SOSW!I18)</f>
        <v>0</v>
      </c>
      <c r="J160" s="90">
        <f t="shared" si="12"/>
        <v>2300</v>
      </c>
      <c r="K160" s="218">
        <f>SUM(SOSW!K18)</f>
        <v>0</v>
      </c>
      <c r="L160" s="90">
        <f t="shared" si="12"/>
        <v>2300</v>
      </c>
      <c r="M160" s="218">
        <f>SUM(SOSW!M18)</f>
        <v>0</v>
      </c>
      <c r="N160" s="90">
        <f t="shared" si="12"/>
        <v>2300</v>
      </c>
      <c r="O160" s="218">
        <f>SUM(SOSW!O18)</f>
        <v>0</v>
      </c>
      <c r="P160" s="90">
        <f t="shared" si="12"/>
        <v>2300</v>
      </c>
      <c r="Q160" s="218">
        <f>SUM(SOSW!Q18)</f>
        <v>0</v>
      </c>
      <c r="R160" s="90">
        <f t="shared" si="12"/>
        <v>2300</v>
      </c>
      <c r="S160" s="218">
        <f>SUM(SOSW!S18)</f>
        <v>0</v>
      </c>
      <c r="T160" s="335">
        <f t="shared" si="12"/>
        <v>2300</v>
      </c>
    </row>
    <row r="161" spans="1:20" ht="22.5" customHeight="1">
      <c r="A161" s="670"/>
      <c r="B161" s="640"/>
      <c r="C161" s="635">
        <v>4440</v>
      </c>
      <c r="D161" s="634"/>
      <c r="E161" s="120" t="s">
        <v>135</v>
      </c>
      <c r="F161" s="89">
        <f>SUM(SOSW!F19)</f>
        <v>39080</v>
      </c>
      <c r="G161" s="218">
        <f>SUM(SOSW!G19)</f>
        <v>-5057</v>
      </c>
      <c r="H161" s="335">
        <f t="shared" si="12"/>
        <v>34023</v>
      </c>
      <c r="I161" s="467">
        <f>SUM(SOSW!I19)</f>
        <v>0</v>
      </c>
      <c r="J161" s="90">
        <f t="shared" si="12"/>
        <v>34023</v>
      </c>
      <c r="K161" s="218">
        <f>SUM(SOSW!K19)</f>
        <v>0</v>
      </c>
      <c r="L161" s="90">
        <f t="shared" si="12"/>
        <v>34023</v>
      </c>
      <c r="M161" s="218">
        <f>SUM(SOSW!M19)</f>
        <v>0</v>
      </c>
      <c r="N161" s="90">
        <f t="shared" si="12"/>
        <v>34023</v>
      </c>
      <c r="O161" s="218">
        <f>SUM(SOSW!O19)</f>
        <v>0</v>
      </c>
      <c r="P161" s="90">
        <f t="shared" si="12"/>
        <v>34023</v>
      </c>
      <c r="Q161" s="218">
        <f>SUM(SOSW!Q19)</f>
        <v>0</v>
      </c>
      <c r="R161" s="90">
        <f t="shared" si="12"/>
        <v>34023</v>
      </c>
      <c r="S161" s="218">
        <f>SUM(SOSW!S19)</f>
        <v>0</v>
      </c>
      <c r="T161" s="335">
        <f t="shared" si="12"/>
        <v>34023</v>
      </c>
    </row>
    <row r="162" spans="1:20" ht="12" customHeight="1" hidden="1">
      <c r="A162" s="670"/>
      <c r="B162" s="640"/>
      <c r="C162" s="635">
        <v>4740</v>
      </c>
      <c r="D162" s="634"/>
      <c r="E162" s="120" t="s">
        <v>197</v>
      </c>
      <c r="F162" s="89">
        <f>SUM(SOSW!F20)</f>
        <v>230</v>
      </c>
      <c r="G162" s="218">
        <f>SUM(SOSW!G20)</f>
        <v>0</v>
      </c>
      <c r="H162" s="335">
        <f t="shared" si="12"/>
        <v>230</v>
      </c>
      <c r="I162" s="467">
        <f>SUM(SOSW!I20)</f>
        <v>0</v>
      </c>
      <c r="J162" s="90">
        <f t="shared" si="12"/>
        <v>230</v>
      </c>
      <c r="K162" s="218">
        <f>SUM(SOSW!K20)</f>
        <v>0</v>
      </c>
      <c r="L162" s="90">
        <f t="shared" si="12"/>
        <v>230</v>
      </c>
      <c r="M162" s="218">
        <f>SUM(SOSW!M20)</f>
        <v>0</v>
      </c>
      <c r="N162" s="90">
        <f t="shared" si="12"/>
        <v>230</v>
      </c>
      <c r="O162" s="218">
        <f>SUM(SOSW!O20)</f>
        <v>0</v>
      </c>
      <c r="P162" s="90">
        <f t="shared" si="12"/>
        <v>230</v>
      </c>
      <c r="Q162" s="218">
        <f>SUM(SOSW!Q20)</f>
        <v>0</v>
      </c>
      <c r="R162" s="90">
        <f t="shared" si="12"/>
        <v>230</v>
      </c>
      <c r="S162" s="218">
        <f>SUM(SOSW!S20)</f>
        <v>0</v>
      </c>
      <c r="T162" s="335">
        <f t="shared" si="12"/>
        <v>230</v>
      </c>
    </row>
    <row r="163" spans="1:20" ht="12" customHeight="1" hidden="1">
      <c r="A163" s="670"/>
      <c r="B163" s="641"/>
      <c r="C163" s="635">
        <v>4750</v>
      </c>
      <c r="D163" s="634"/>
      <c r="E163" s="120" t="s">
        <v>136</v>
      </c>
      <c r="F163" s="89">
        <f>SUM(SOSW!F21)</f>
        <v>230</v>
      </c>
      <c r="G163" s="218">
        <f>SUM(SOSW!G21)</f>
        <v>0</v>
      </c>
      <c r="H163" s="335">
        <f t="shared" si="12"/>
        <v>230</v>
      </c>
      <c r="I163" s="467">
        <f>SUM(SOSW!I21)</f>
        <v>0</v>
      </c>
      <c r="J163" s="90">
        <f t="shared" si="12"/>
        <v>230</v>
      </c>
      <c r="K163" s="218">
        <f>SUM(SOSW!K21)</f>
        <v>0</v>
      </c>
      <c r="L163" s="90">
        <f t="shared" si="12"/>
        <v>230</v>
      </c>
      <c r="M163" s="218">
        <f>SUM(SOSW!M21)</f>
        <v>0</v>
      </c>
      <c r="N163" s="90">
        <f t="shared" si="12"/>
        <v>230</v>
      </c>
      <c r="O163" s="218">
        <f>SUM(SOSW!O21)</f>
        <v>0</v>
      </c>
      <c r="P163" s="90">
        <f t="shared" si="12"/>
        <v>230</v>
      </c>
      <c r="Q163" s="218">
        <f>SUM(SOSW!Q21)</f>
        <v>0</v>
      </c>
      <c r="R163" s="90">
        <f t="shared" si="12"/>
        <v>230</v>
      </c>
      <c r="S163" s="218">
        <f>SUM(SOSW!S21)</f>
        <v>0</v>
      </c>
      <c r="T163" s="335">
        <f t="shared" si="12"/>
        <v>230</v>
      </c>
    </row>
    <row r="164" spans="1:20" s="173" customFormat="1" ht="18.75" customHeight="1">
      <c r="A164" s="670"/>
      <c r="B164" s="127">
        <v>80111</v>
      </c>
      <c r="C164" s="622" t="s">
        <v>198</v>
      </c>
      <c r="D164" s="623"/>
      <c r="E164" s="624"/>
      <c r="F164" s="363">
        <f>F165+F166+F167+F168+F169+F170+F171+F172+F173+F174+F175+F176+F177+F178+F179+F180+F181+F182</f>
        <v>640987</v>
      </c>
      <c r="G164" s="363">
        <f>G165+G166+G167+G168+G169+G170+G171+G172+G173+G174+G175+G176+G177+G178+G179+G180+G181+G182</f>
        <v>-96460</v>
      </c>
      <c r="H164" s="365">
        <f>H165+H166+H167+H168+H169+H170+H171+H172+H173+H174+H175+H176+H177+H178+H179+H180+H181+H182</f>
        <v>544527</v>
      </c>
      <c r="I164" s="466"/>
      <c r="J164" s="363">
        <f>J165+J166+J167+J168+J169+J170+J171+J172+J173+J174+J175+J176+J177+J178+J179+J180+J181+J182</f>
        <v>544527</v>
      </c>
      <c r="K164" s="364"/>
      <c r="L164" s="363">
        <f>L165+L166+L167+L168+L169+L170+L171+L172+L173+L174+L175+L176+L177+L178+L179+L180+L181+L182</f>
        <v>544527</v>
      </c>
      <c r="M164" s="364"/>
      <c r="N164" s="363">
        <f>N165+N166+N167+N168+N169+N170+N171+N172+N173+N174+N175+N176+N177+N178+N179+N180+N181+N182</f>
        <v>544527</v>
      </c>
      <c r="O164" s="364"/>
      <c r="P164" s="363">
        <f>P165+P166+P167+P168+P169+P170+P171+P172+P173+P174+P175+P176+P177+P178+P179+P180+P181+P182</f>
        <v>544527</v>
      </c>
      <c r="Q164" s="364"/>
      <c r="R164" s="363">
        <f>R165+R166+R167+R168+R169+R170+R171+R172+R173+R174+R175+R176+R177+R178+R179+R180+R181+R182</f>
        <v>544527</v>
      </c>
      <c r="S164" s="364"/>
      <c r="T164" s="365">
        <f>T165+T166+T167+T168+T169+T170+T171+T172+T173+T174+T175+T176+T177+T178+T179+T180+T181+T182</f>
        <v>544527</v>
      </c>
    </row>
    <row r="165" spans="1:20" ht="21.75" customHeight="1" hidden="1">
      <c r="A165" s="670"/>
      <c r="B165" s="610"/>
      <c r="C165" s="662">
        <v>3020</v>
      </c>
      <c r="D165" s="634"/>
      <c r="E165" s="169" t="s">
        <v>137</v>
      </c>
      <c r="F165" s="94">
        <f>SUM(SOSW!F23)</f>
        <v>2894</v>
      </c>
      <c r="G165" s="218">
        <f>SUM(SOSW!G23)</f>
        <v>0</v>
      </c>
      <c r="H165" s="341">
        <f aca="true" t="shared" si="13" ref="H165:T182">SUM(F165:G165)</f>
        <v>2894</v>
      </c>
      <c r="I165" s="467">
        <f>SUM(SOSW!I23)</f>
        <v>0</v>
      </c>
      <c r="J165" s="94">
        <f t="shared" si="13"/>
        <v>2894</v>
      </c>
      <c r="K165" s="218">
        <f>SUM(SOSW!K23)</f>
        <v>0</v>
      </c>
      <c r="L165" s="94">
        <f t="shared" si="13"/>
        <v>2894</v>
      </c>
      <c r="M165" s="218">
        <f>SUM(SOSW!M23)</f>
        <v>0</v>
      </c>
      <c r="N165" s="94">
        <f t="shared" si="13"/>
        <v>2894</v>
      </c>
      <c r="O165" s="218">
        <f>SUM(SOSW!O23)</f>
        <v>0</v>
      </c>
      <c r="P165" s="94">
        <f t="shared" si="13"/>
        <v>2894</v>
      </c>
      <c r="Q165" s="218">
        <f>SUM(SOSW!Q23)</f>
        <v>0</v>
      </c>
      <c r="R165" s="94">
        <f t="shared" si="13"/>
        <v>2894</v>
      </c>
      <c r="S165" s="218">
        <f>SUM(SOSW!S23)</f>
        <v>0</v>
      </c>
      <c r="T165" s="341">
        <f t="shared" si="13"/>
        <v>2894</v>
      </c>
    </row>
    <row r="166" spans="1:20" ht="15" customHeight="1">
      <c r="A166" s="670"/>
      <c r="B166" s="608"/>
      <c r="C166" s="656">
        <v>4010</v>
      </c>
      <c r="D166" s="634"/>
      <c r="E166" s="165" t="s">
        <v>126</v>
      </c>
      <c r="F166" s="93">
        <f>SUM(SOSW!F24)</f>
        <v>411103</v>
      </c>
      <c r="G166" s="218">
        <f>SUM(SOSW!G24)</f>
        <v>-78500</v>
      </c>
      <c r="H166" s="334">
        <f t="shared" si="13"/>
        <v>332603</v>
      </c>
      <c r="I166" s="467">
        <f>SUM(SOSW!I24)</f>
        <v>0</v>
      </c>
      <c r="J166" s="93">
        <f t="shared" si="13"/>
        <v>332603</v>
      </c>
      <c r="K166" s="218">
        <f>SUM(SOSW!K24)</f>
        <v>0</v>
      </c>
      <c r="L166" s="93">
        <f t="shared" si="13"/>
        <v>332603</v>
      </c>
      <c r="M166" s="218">
        <f>SUM(SOSW!M24)</f>
        <v>0</v>
      </c>
      <c r="N166" s="93">
        <f t="shared" si="13"/>
        <v>332603</v>
      </c>
      <c r="O166" s="218">
        <f>SUM(SOSW!O24)</f>
        <v>0</v>
      </c>
      <c r="P166" s="93">
        <f t="shared" si="13"/>
        <v>332603</v>
      </c>
      <c r="Q166" s="218">
        <f>SUM(SOSW!Q24)</f>
        <v>0</v>
      </c>
      <c r="R166" s="93">
        <f t="shared" si="13"/>
        <v>332603</v>
      </c>
      <c r="S166" s="218">
        <f>SUM(SOSW!S24)</f>
        <v>0</v>
      </c>
      <c r="T166" s="334">
        <f t="shared" si="13"/>
        <v>332603</v>
      </c>
    </row>
    <row r="167" spans="1:20" ht="15.75" customHeight="1" hidden="1">
      <c r="A167" s="670"/>
      <c r="B167" s="608"/>
      <c r="C167" s="656">
        <v>4040</v>
      </c>
      <c r="D167" s="634"/>
      <c r="E167" s="121" t="s">
        <v>169</v>
      </c>
      <c r="F167" s="93">
        <f>SUM(SOSW!F25)</f>
        <v>31941</v>
      </c>
      <c r="G167" s="218">
        <f>SUM(SOSW!G25)</f>
        <v>0</v>
      </c>
      <c r="H167" s="334">
        <f t="shared" si="13"/>
        <v>31941</v>
      </c>
      <c r="I167" s="467">
        <f>SUM(SOSW!I25)</f>
        <v>0</v>
      </c>
      <c r="J167" s="93">
        <f t="shared" si="13"/>
        <v>31941</v>
      </c>
      <c r="K167" s="218">
        <f>SUM(SOSW!K25)</f>
        <v>0</v>
      </c>
      <c r="L167" s="93">
        <f t="shared" si="13"/>
        <v>31941</v>
      </c>
      <c r="M167" s="218">
        <f>SUM(SOSW!M25)</f>
        <v>0</v>
      </c>
      <c r="N167" s="93">
        <f t="shared" si="13"/>
        <v>31941</v>
      </c>
      <c r="O167" s="218">
        <f>SUM(SOSW!O25)</f>
        <v>0</v>
      </c>
      <c r="P167" s="93">
        <f t="shared" si="13"/>
        <v>31941</v>
      </c>
      <c r="Q167" s="218">
        <f>SUM(SOSW!Q25)</f>
        <v>0</v>
      </c>
      <c r="R167" s="93">
        <f t="shared" si="13"/>
        <v>31941</v>
      </c>
      <c r="S167" s="218">
        <f>SUM(SOSW!S25)</f>
        <v>0</v>
      </c>
      <c r="T167" s="334">
        <f t="shared" si="13"/>
        <v>31941</v>
      </c>
    </row>
    <row r="168" spans="1:20" ht="15.75" customHeight="1">
      <c r="A168" s="670"/>
      <c r="B168" s="608"/>
      <c r="C168" s="656">
        <v>4110</v>
      </c>
      <c r="D168" s="634"/>
      <c r="E168" s="165" t="s">
        <v>127</v>
      </c>
      <c r="F168" s="93">
        <f>SUM(SOSW!F26)</f>
        <v>71926</v>
      </c>
      <c r="G168" s="218">
        <f>SUM(SOSW!G26)</f>
        <v>-12000</v>
      </c>
      <c r="H168" s="334">
        <f t="shared" si="13"/>
        <v>59926</v>
      </c>
      <c r="I168" s="467">
        <f>SUM(SOSW!I26)</f>
        <v>0</v>
      </c>
      <c r="J168" s="93">
        <f t="shared" si="13"/>
        <v>59926</v>
      </c>
      <c r="K168" s="218">
        <f>SUM(SOSW!K26)</f>
        <v>0</v>
      </c>
      <c r="L168" s="93">
        <f t="shared" si="13"/>
        <v>59926</v>
      </c>
      <c r="M168" s="218">
        <f>SUM(SOSW!M26)</f>
        <v>0</v>
      </c>
      <c r="N168" s="93">
        <f t="shared" si="13"/>
        <v>59926</v>
      </c>
      <c r="O168" s="218">
        <f>SUM(SOSW!O26)</f>
        <v>0</v>
      </c>
      <c r="P168" s="93">
        <f t="shared" si="13"/>
        <v>59926</v>
      </c>
      <c r="Q168" s="218">
        <f>SUM(SOSW!Q26)</f>
        <v>0</v>
      </c>
      <c r="R168" s="93">
        <f t="shared" si="13"/>
        <v>59926</v>
      </c>
      <c r="S168" s="218">
        <f>SUM(SOSW!S26)</f>
        <v>0</v>
      </c>
      <c r="T168" s="334">
        <f t="shared" si="13"/>
        <v>59926</v>
      </c>
    </row>
    <row r="169" spans="1:20" ht="15.75" customHeight="1">
      <c r="A169" s="670"/>
      <c r="B169" s="608"/>
      <c r="C169" s="656">
        <v>4120</v>
      </c>
      <c r="D169" s="634"/>
      <c r="E169" s="165" t="s">
        <v>128</v>
      </c>
      <c r="F169" s="93">
        <f>SUM(SOSW!F27)</f>
        <v>9939</v>
      </c>
      <c r="G169" s="218">
        <f>SUM(SOSW!G27)</f>
        <v>-1113</v>
      </c>
      <c r="H169" s="334">
        <f t="shared" si="13"/>
        <v>8826</v>
      </c>
      <c r="I169" s="467">
        <f>SUM(SOSW!I27)</f>
        <v>0</v>
      </c>
      <c r="J169" s="93">
        <f t="shared" si="13"/>
        <v>8826</v>
      </c>
      <c r="K169" s="218">
        <f>SUM(SOSW!K27)</f>
        <v>0</v>
      </c>
      <c r="L169" s="93">
        <f t="shared" si="13"/>
        <v>8826</v>
      </c>
      <c r="M169" s="218">
        <f>SUM(SOSW!M27)</f>
        <v>0</v>
      </c>
      <c r="N169" s="93">
        <f t="shared" si="13"/>
        <v>8826</v>
      </c>
      <c r="O169" s="218">
        <f>SUM(SOSW!O27)</f>
        <v>0</v>
      </c>
      <c r="P169" s="93">
        <f t="shared" si="13"/>
        <v>8826</v>
      </c>
      <c r="Q169" s="218">
        <f>SUM(SOSW!Q27)</f>
        <v>0</v>
      </c>
      <c r="R169" s="93">
        <f t="shared" si="13"/>
        <v>8826</v>
      </c>
      <c r="S169" s="218">
        <f>SUM(SOSW!S27)</f>
        <v>0</v>
      </c>
      <c r="T169" s="334">
        <f t="shared" si="13"/>
        <v>8826</v>
      </c>
    </row>
    <row r="170" spans="1:20" ht="15.75" customHeight="1" hidden="1">
      <c r="A170" s="670"/>
      <c r="B170" s="608"/>
      <c r="C170" s="635">
        <v>4210</v>
      </c>
      <c r="D170" s="634"/>
      <c r="E170" s="120" t="s">
        <v>119</v>
      </c>
      <c r="F170" s="89">
        <f>SUM(SOSW!F28)</f>
        <v>44240</v>
      </c>
      <c r="G170" s="218">
        <f>SUM(SOSW!G28)</f>
        <v>0</v>
      </c>
      <c r="H170" s="335">
        <f t="shared" si="13"/>
        <v>44240</v>
      </c>
      <c r="I170" s="467">
        <f>SUM(SOSW!I28)</f>
        <v>0</v>
      </c>
      <c r="J170" s="90">
        <f t="shared" si="13"/>
        <v>44240</v>
      </c>
      <c r="K170" s="218">
        <f>SUM(SOSW!K28)</f>
        <v>0</v>
      </c>
      <c r="L170" s="90">
        <f t="shared" si="13"/>
        <v>44240</v>
      </c>
      <c r="M170" s="218">
        <f>SUM(SOSW!M28)</f>
        <v>0</v>
      </c>
      <c r="N170" s="90">
        <f t="shared" si="13"/>
        <v>44240</v>
      </c>
      <c r="O170" s="218">
        <f>SUM(SOSW!O28)</f>
        <v>0</v>
      </c>
      <c r="P170" s="90">
        <f t="shared" si="13"/>
        <v>44240</v>
      </c>
      <c r="Q170" s="218">
        <f>SUM(SOSW!Q28)</f>
        <v>0</v>
      </c>
      <c r="R170" s="90">
        <f t="shared" si="13"/>
        <v>44240</v>
      </c>
      <c r="S170" s="218">
        <f>SUM(SOSW!S28)</f>
        <v>0</v>
      </c>
      <c r="T170" s="335">
        <f t="shared" si="13"/>
        <v>44240</v>
      </c>
    </row>
    <row r="171" spans="1:20" ht="21.75" customHeight="1" hidden="1">
      <c r="A171" s="670"/>
      <c r="B171" s="608"/>
      <c r="C171" s="635">
        <v>4240</v>
      </c>
      <c r="D171" s="634"/>
      <c r="E171" s="120" t="s">
        <v>143</v>
      </c>
      <c r="F171" s="89">
        <f>SUM(SOSW!F29)</f>
        <v>1100</v>
      </c>
      <c r="G171" s="218">
        <f>SUM(SOSW!G29)</f>
        <v>0</v>
      </c>
      <c r="H171" s="335">
        <f t="shared" si="13"/>
        <v>1100</v>
      </c>
      <c r="I171" s="467">
        <f>SUM(SOSW!I29)</f>
        <v>0</v>
      </c>
      <c r="J171" s="90">
        <f t="shared" si="13"/>
        <v>1100</v>
      </c>
      <c r="K171" s="218">
        <f>SUM(SOSW!K29)</f>
        <v>0</v>
      </c>
      <c r="L171" s="90">
        <f t="shared" si="13"/>
        <v>1100</v>
      </c>
      <c r="M171" s="218">
        <f>SUM(SOSW!M29)</f>
        <v>0</v>
      </c>
      <c r="N171" s="90">
        <f t="shared" si="13"/>
        <v>1100</v>
      </c>
      <c r="O171" s="218">
        <f>SUM(SOSW!O29)</f>
        <v>0</v>
      </c>
      <c r="P171" s="90">
        <f t="shared" si="13"/>
        <v>1100</v>
      </c>
      <c r="Q171" s="218">
        <f>SUM(SOSW!Q29)</f>
        <v>0</v>
      </c>
      <c r="R171" s="90">
        <f t="shared" si="13"/>
        <v>1100</v>
      </c>
      <c r="S171" s="218">
        <f>SUM(SOSW!S29)</f>
        <v>0</v>
      </c>
      <c r="T171" s="335">
        <f t="shared" si="13"/>
        <v>1100</v>
      </c>
    </row>
    <row r="172" spans="1:20" ht="15.75" customHeight="1" hidden="1">
      <c r="A172" s="670"/>
      <c r="B172" s="608"/>
      <c r="C172" s="635">
        <v>4260</v>
      </c>
      <c r="D172" s="634"/>
      <c r="E172" s="120" t="s">
        <v>124</v>
      </c>
      <c r="F172" s="89">
        <f>SUM(SOSW!F30)</f>
        <v>11600</v>
      </c>
      <c r="G172" s="218">
        <f>SUM(SOSW!G30)</f>
        <v>0</v>
      </c>
      <c r="H172" s="335">
        <f t="shared" si="13"/>
        <v>11600</v>
      </c>
      <c r="I172" s="467">
        <f>SUM(SOSW!I30)</f>
        <v>0</v>
      </c>
      <c r="J172" s="90">
        <f t="shared" si="13"/>
        <v>11600</v>
      </c>
      <c r="K172" s="218">
        <f>SUM(SOSW!K30)</f>
        <v>0</v>
      </c>
      <c r="L172" s="90">
        <f t="shared" si="13"/>
        <v>11600</v>
      </c>
      <c r="M172" s="218">
        <f>SUM(SOSW!M30)</f>
        <v>0</v>
      </c>
      <c r="N172" s="90">
        <f t="shared" si="13"/>
        <v>11600</v>
      </c>
      <c r="O172" s="218">
        <f>SUM(SOSW!O30)</f>
        <v>0</v>
      </c>
      <c r="P172" s="90">
        <f t="shared" si="13"/>
        <v>11600</v>
      </c>
      <c r="Q172" s="218">
        <f>SUM(SOSW!Q30)</f>
        <v>0</v>
      </c>
      <c r="R172" s="90">
        <f t="shared" si="13"/>
        <v>11600</v>
      </c>
      <c r="S172" s="218">
        <f>SUM(SOSW!S30)</f>
        <v>0</v>
      </c>
      <c r="T172" s="335">
        <f t="shared" si="13"/>
        <v>11600</v>
      </c>
    </row>
    <row r="173" spans="1:20" ht="15.75" customHeight="1" hidden="1">
      <c r="A173" s="670"/>
      <c r="B173" s="608"/>
      <c r="C173" s="635">
        <v>4270</v>
      </c>
      <c r="D173" s="634"/>
      <c r="E173" s="120" t="s">
        <v>120</v>
      </c>
      <c r="F173" s="89">
        <f>SUM(SOSW!F31)</f>
        <v>8128</v>
      </c>
      <c r="G173" s="218">
        <f>SUM(SOSW!G31)</f>
        <v>0</v>
      </c>
      <c r="H173" s="335">
        <f t="shared" si="13"/>
        <v>8128</v>
      </c>
      <c r="I173" s="467">
        <f>SUM(SOSW!I31)</f>
        <v>0</v>
      </c>
      <c r="J173" s="90">
        <f t="shared" si="13"/>
        <v>8128</v>
      </c>
      <c r="K173" s="218">
        <f>SUM(SOSW!K31)</f>
        <v>0</v>
      </c>
      <c r="L173" s="90">
        <f t="shared" si="13"/>
        <v>8128</v>
      </c>
      <c r="M173" s="218">
        <f>SUM(SOSW!M31)</f>
        <v>0</v>
      </c>
      <c r="N173" s="90">
        <f t="shared" si="13"/>
        <v>8128</v>
      </c>
      <c r="O173" s="218">
        <f>SUM(SOSW!O31)</f>
        <v>0</v>
      </c>
      <c r="P173" s="90">
        <f t="shared" si="13"/>
        <v>8128</v>
      </c>
      <c r="Q173" s="218">
        <f>SUM(SOSW!Q31)</f>
        <v>0</v>
      </c>
      <c r="R173" s="90">
        <f t="shared" si="13"/>
        <v>8128</v>
      </c>
      <c r="S173" s="218">
        <f>SUM(SOSW!S31)</f>
        <v>0</v>
      </c>
      <c r="T173" s="335">
        <f t="shared" si="13"/>
        <v>8128</v>
      </c>
    </row>
    <row r="174" spans="1:20" ht="15.75" customHeight="1" hidden="1">
      <c r="A174" s="670"/>
      <c r="B174" s="608"/>
      <c r="C174" s="635">
        <v>4280</v>
      </c>
      <c r="D174" s="634"/>
      <c r="E174" s="120" t="s">
        <v>132</v>
      </c>
      <c r="F174" s="89">
        <f>SUM(SOSW!F32)</f>
        <v>460</v>
      </c>
      <c r="G174" s="218">
        <f>SUM(SOSW!G32)</f>
        <v>0</v>
      </c>
      <c r="H174" s="335">
        <f t="shared" si="13"/>
        <v>460</v>
      </c>
      <c r="I174" s="467">
        <f>SUM(SOSW!I32)</f>
        <v>0</v>
      </c>
      <c r="J174" s="90">
        <f t="shared" si="13"/>
        <v>460</v>
      </c>
      <c r="K174" s="218">
        <f>SUM(SOSW!K32)</f>
        <v>0</v>
      </c>
      <c r="L174" s="90">
        <f t="shared" si="13"/>
        <v>460</v>
      </c>
      <c r="M174" s="218">
        <f>SUM(SOSW!M32)</f>
        <v>0</v>
      </c>
      <c r="N174" s="90">
        <f t="shared" si="13"/>
        <v>460</v>
      </c>
      <c r="O174" s="218">
        <f>SUM(SOSW!O32)</f>
        <v>0</v>
      </c>
      <c r="P174" s="90">
        <f t="shared" si="13"/>
        <v>460</v>
      </c>
      <c r="Q174" s="218">
        <f>SUM(SOSW!Q32)</f>
        <v>0</v>
      </c>
      <c r="R174" s="90">
        <f t="shared" si="13"/>
        <v>460</v>
      </c>
      <c r="S174" s="218">
        <f>SUM(SOSW!S32)</f>
        <v>0</v>
      </c>
      <c r="T174" s="335">
        <f t="shared" si="13"/>
        <v>460</v>
      </c>
    </row>
    <row r="175" spans="1:20" ht="15.75" customHeight="1" hidden="1">
      <c r="A175" s="670"/>
      <c r="B175" s="608"/>
      <c r="C175" s="635">
        <v>4300</v>
      </c>
      <c r="D175" s="634"/>
      <c r="E175" s="120" t="s">
        <v>117</v>
      </c>
      <c r="F175" s="89">
        <f>SUM(SOSW!F33)</f>
        <v>12933</v>
      </c>
      <c r="G175" s="218">
        <f>SUM(SOSW!G33)</f>
        <v>0</v>
      </c>
      <c r="H175" s="335">
        <f t="shared" si="13"/>
        <v>12933</v>
      </c>
      <c r="I175" s="467">
        <f>SUM(SOSW!I33)</f>
        <v>0</v>
      </c>
      <c r="J175" s="90">
        <f t="shared" si="13"/>
        <v>12933</v>
      </c>
      <c r="K175" s="218">
        <f>SUM(SOSW!K33)</f>
        <v>0</v>
      </c>
      <c r="L175" s="90">
        <f t="shared" si="13"/>
        <v>12933</v>
      </c>
      <c r="M175" s="218">
        <f>SUM(SOSW!M33)</f>
        <v>0</v>
      </c>
      <c r="N175" s="90">
        <f t="shared" si="13"/>
        <v>12933</v>
      </c>
      <c r="O175" s="218">
        <f>SUM(SOSW!O33)</f>
        <v>0</v>
      </c>
      <c r="P175" s="90">
        <f t="shared" si="13"/>
        <v>12933</v>
      </c>
      <c r="Q175" s="218">
        <f>SUM(SOSW!Q33)</f>
        <v>0</v>
      </c>
      <c r="R175" s="90">
        <f t="shared" si="13"/>
        <v>12933</v>
      </c>
      <c r="S175" s="218">
        <f>SUM(SOSW!S33)</f>
        <v>0</v>
      </c>
      <c r="T175" s="335">
        <f t="shared" si="13"/>
        <v>12933</v>
      </c>
    </row>
    <row r="176" spans="1:20" ht="15.75" customHeight="1" hidden="1">
      <c r="A176" s="670"/>
      <c r="B176" s="608"/>
      <c r="C176" s="635">
        <v>4350</v>
      </c>
      <c r="D176" s="634"/>
      <c r="E176" s="120" t="s">
        <v>177</v>
      </c>
      <c r="F176" s="89">
        <f>SUM(SOSW!F34)</f>
        <v>2330</v>
      </c>
      <c r="G176" s="218">
        <f>SUM(SOSW!G34)</f>
        <v>0</v>
      </c>
      <c r="H176" s="335">
        <f t="shared" si="13"/>
        <v>2330</v>
      </c>
      <c r="I176" s="467">
        <f>SUM(SOSW!I34)</f>
        <v>0</v>
      </c>
      <c r="J176" s="90">
        <f t="shared" si="13"/>
        <v>2330</v>
      </c>
      <c r="K176" s="218">
        <f>SUM(SOSW!K34)</f>
        <v>0</v>
      </c>
      <c r="L176" s="90">
        <f t="shared" si="13"/>
        <v>2330</v>
      </c>
      <c r="M176" s="218">
        <f>SUM(SOSW!M34)</f>
        <v>0</v>
      </c>
      <c r="N176" s="90">
        <f t="shared" si="13"/>
        <v>2330</v>
      </c>
      <c r="O176" s="218">
        <f>SUM(SOSW!O34)</f>
        <v>0</v>
      </c>
      <c r="P176" s="90">
        <f t="shared" si="13"/>
        <v>2330</v>
      </c>
      <c r="Q176" s="218">
        <f>SUM(SOSW!Q34)</f>
        <v>0</v>
      </c>
      <c r="R176" s="90">
        <f t="shared" si="13"/>
        <v>2330</v>
      </c>
      <c r="S176" s="218">
        <f>SUM(SOSW!S34)</f>
        <v>0</v>
      </c>
      <c r="T176" s="335">
        <f t="shared" si="13"/>
        <v>2330</v>
      </c>
    </row>
    <row r="177" spans="1:20" ht="21.75" customHeight="1" hidden="1">
      <c r="A177" s="670"/>
      <c r="B177" s="608"/>
      <c r="C177" s="635">
        <v>4370</v>
      </c>
      <c r="D177" s="634"/>
      <c r="E177" s="120" t="s">
        <v>134</v>
      </c>
      <c r="F177" s="89">
        <f>SUM(SOSW!F35)</f>
        <v>1700</v>
      </c>
      <c r="G177" s="218">
        <f>SUM(SOSW!G35)</f>
        <v>0</v>
      </c>
      <c r="H177" s="335">
        <f t="shared" si="13"/>
        <v>1700</v>
      </c>
      <c r="I177" s="467">
        <f>SUM(SOSW!I35)</f>
        <v>0</v>
      </c>
      <c r="J177" s="90">
        <f t="shared" si="13"/>
        <v>1700</v>
      </c>
      <c r="K177" s="218">
        <f>SUM(SOSW!K35)</f>
        <v>0</v>
      </c>
      <c r="L177" s="90">
        <f t="shared" si="13"/>
        <v>1700</v>
      </c>
      <c r="M177" s="218">
        <f>SUM(SOSW!M35)</f>
        <v>0</v>
      </c>
      <c r="N177" s="90">
        <f t="shared" si="13"/>
        <v>1700</v>
      </c>
      <c r="O177" s="218">
        <f>SUM(SOSW!O35)</f>
        <v>0</v>
      </c>
      <c r="P177" s="90">
        <f t="shared" si="13"/>
        <v>1700</v>
      </c>
      <c r="Q177" s="218">
        <f>SUM(SOSW!Q35)</f>
        <v>0</v>
      </c>
      <c r="R177" s="90">
        <f t="shared" si="13"/>
        <v>1700</v>
      </c>
      <c r="S177" s="218">
        <f>SUM(SOSW!S35)</f>
        <v>0</v>
      </c>
      <c r="T177" s="335">
        <f t="shared" si="13"/>
        <v>1700</v>
      </c>
    </row>
    <row r="178" spans="1:20" ht="15.75" customHeight="1" hidden="1">
      <c r="A178" s="670"/>
      <c r="B178" s="608"/>
      <c r="C178" s="635">
        <v>4410</v>
      </c>
      <c r="D178" s="634"/>
      <c r="E178" s="122" t="s">
        <v>130</v>
      </c>
      <c r="F178" s="89">
        <f>SUM(SOSW!F36)</f>
        <v>500</v>
      </c>
      <c r="G178" s="218">
        <f>SUM(SOSW!G36)</f>
        <v>0</v>
      </c>
      <c r="H178" s="335">
        <f t="shared" si="13"/>
        <v>500</v>
      </c>
      <c r="I178" s="467">
        <f>SUM(SOSW!I36)</f>
        <v>0</v>
      </c>
      <c r="J178" s="90">
        <f t="shared" si="13"/>
        <v>500</v>
      </c>
      <c r="K178" s="218">
        <f>SUM(SOSW!K36)</f>
        <v>0</v>
      </c>
      <c r="L178" s="90">
        <f t="shared" si="13"/>
        <v>500</v>
      </c>
      <c r="M178" s="218">
        <f>SUM(SOSW!M36)</f>
        <v>0</v>
      </c>
      <c r="N178" s="90">
        <f t="shared" si="13"/>
        <v>500</v>
      </c>
      <c r="O178" s="218">
        <f>SUM(SOSW!O36)</f>
        <v>0</v>
      </c>
      <c r="P178" s="90">
        <f t="shared" si="13"/>
        <v>500</v>
      </c>
      <c r="Q178" s="218">
        <f>SUM(SOSW!Q36)</f>
        <v>0</v>
      </c>
      <c r="R178" s="90">
        <f t="shared" si="13"/>
        <v>500</v>
      </c>
      <c r="S178" s="218">
        <f>SUM(SOSW!S36)</f>
        <v>0</v>
      </c>
      <c r="T178" s="335">
        <f t="shared" si="13"/>
        <v>500</v>
      </c>
    </row>
    <row r="179" spans="1:20" ht="15.75" customHeight="1" hidden="1">
      <c r="A179" s="670"/>
      <c r="B179" s="608"/>
      <c r="C179" s="635">
        <v>4430</v>
      </c>
      <c r="D179" s="634"/>
      <c r="E179" s="120" t="s">
        <v>122</v>
      </c>
      <c r="F179" s="89">
        <f>SUM(SOSW!F37)</f>
        <v>3800</v>
      </c>
      <c r="G179" s="218">
        <f>SUM(SOSW!G37)</f>
        <v>0</v>
      </c>
      <c r="H179" s="335">
        <f t="shared" si="13"/>
        <v>3800</v>
      </c>
      <c r="I179" s="467">
        <f>SUM(SOSW!I37)</f>
        <v>0</v>
      </c>
      <c r="J179" s="90">
        <f t="shared" si="13"/>
        <v>3800</v>
      </c>
      <c r="K179" s="218">
        <f>SUM(SOSW!K37)</f>
        <v>0</v>
      </c>
      <c r="L179" s="90">
        <f t="shared" si="13"/>
        <v>3800</v>
      </c>
      <c r="M179" s="218">
        <f>SUM(SOSW!M37)</f>
        <v>0</v>
      </c>
      <c r="N179" s="90">
        <f t="shared" si="13"/>
        <v>3800</v>
      </c>
      <c r="O179" s="218">
        <f>SUM(SOSW!O37)</f>
        <v>0</v>
      </c>
      <c r="P179" s="90">
        <f t="shared" si="13"/>
        <v>3800</v>
      </c>
      <c r="Q179" s="218">
        <f>SUM(SOSW!Q37)</f>
        <v>0</v>
      </c>
      <c r="R179" s="90">
        <f t="shared" si="13"/>
        <v>3800</v>
      </c>
      <c r="S179" s="218">
        <f>SUM(SOSW!S37)</f>
        <v>0</v>
      </c>
      <c r="T179" s="335">
        <f t="shared" si="13"/>
        <v>3800</v>
      </c>
    </row>
    <row r="180" spans="1:20" ht="21.75" customHeight="1">
      <c r="A180" s="670"/>
      <c r="B180" s="608"/>
      <c r="C180" s="635">
        <v>4440</v>
      </c>
      <c r="D180" s="634"/>
      <c r="E180" s="120" t="s">
        <v>135</v>
      </c>
      <c r="F180" s="89">
        <f>SUM(SOSW!F38)</f>
        <v>25633</v>
      </c>
      <c r="G180" s="218">
        <f>SUM(SOSW!G38)</f>
        <v>-4847</v>
      </c>
      <c r="H180" s="335">
        <f t="shared" si="13"/>
        <v>20786</v>
      </c>
      <c r="I180" s="467">
        <f>SUM(SOSW!I38)</f>
        <v>0</v>
      </c>
      <c r="J180" s="90">
        <f t="shared" si="13"/>
        <v>20786</v>
      </c>
      <c r="K180" s="218">
        <f>SUM(SOSW!K38)</f>
        <v>0</v>
      </c>
      <c r="L180" s="90">
        <f t="shared" si="13"/>
        <v>20786</v>
      </c>
      <c r="M180" s="218">
        <f>SUM(SOSW!M38)</f>
        <v>0</v>
      </c>
      <c r="N180" s="90">
        <f t="shared" si="13"/>
        <v>20786</v>
      </c>
      <c r="O180" s="218">
        <f>SUM(SOSW!O38)</f>
        <v>0</v>
      </c>
      <c r="P180" s="90">
        <f t="shared" si="13"/>
        <v>20786</v>
      </c>
      <c r="Q180" s="218">
        <f>SUM(SOSW!Q38)</f>
        <v>0</v>
      </c>
      <c r="R180" s="90">
        <f t="shared" si="13"/>
        <v>20786</v>
      </c>
      <c r="S180" s="218">
        <f>SUM(SOSW!S38)</f>
        <v>0</v>
      </c>
      <c r="T180" s="335">
        <f t="shared" si="13"/>
        <v>20786</v>
      </c>
    </row>
    <row r="181" spans="1:20" ht="21.75" customHeight="1" hidden="1">
      <c r="A181" s="670"/>
      <c r="B181" s="608"/>
      <c r="C181" s="635">
        <v>4740</v>
      </c>
      <c r="D181" s="634"/>
      <c r="E181" s="120" t="s">
        <v>197</v>
      </c>
      <c r="F181" s="89">
        <f>SUM(SOSW!F39)</f>
        <v>380</v>
      </c>
      <c r="G181" s="218">
        <f>SUM(SOSW!G39)</f>
        <v>0</v>
      </c>
      <c r="H181" s="335">
        <f t="shared" si="13"/>
        <v>380</v>
      </c>
      <c r="I181" s="467">
        <f>SUM(SOSW!I39)</f>
        <v>0</v>
      </c>
      <c r="J181" s="90">
        <f t="shared" si="13"/>
        <v>380</v>
      </c>
      <c r="K181" s="218">
        <f>SUM(SOSW!K39)</f>
        <v>0</v>
      </c>
      <c r="L181" s="90">
        <f t="shared" si="13"/>
        <v>380</v>
      </c>
      <c r="M181" s="218">
        <f>SUM(SOSW!M39)</f>
        <v>0</v>
      </c>
      <c r="N181" s="90">
        <f t="shared" si="13"/>
        <v>380</v>
      </c>
      <c r="O181" s="218">
        <f>SUM(SOSW!O39)</f>
        <v>0</v>
      </c>
      <c r="P181" s="90">
        <f t="shared" si="13"/>
        <v>380</v>
      </c>
      <c r="Q181" s="218">
        <f>SUM(SOSW!Q39)</f>
        <v>0</v>
      </c>
      <c r="R181" s="90">
        <f t="shared" si="13"/>
        <v>380</v>
      </c>
      <c r="S181" s="218">
        <f>SUM(SOSW!S39)</f>
        <v>0</v>
      </c>
      <c r="T181" s="335">
        <f t="shared" si="13"/>
        <v>380</v>
      </c>
    </row>
    <row r="182" spans="1:20" ht="21.75" customHeight="1" hidden="1">
      <c r="A182" s="670"/>
      <c r="B182" s="609"/>
      <c r="C182" s="635">
        <v>4750</v>
      </c>
      <c r="D182" s="634"/>
      <c r="E182" s="120" t="s">
        <v>136</v>
      </c>
      <c r="F182" s="89">
        <f>SUM(SOSW!F40)</f>
        <v>380</v>
      </c>
      <c r="G182" s="218">
        <f>SUM(SOSW!G40)</f>
        <v>0</v>
      </c>
      <c r="H182" s="335">
        <f t="shared" si="13"/>
        <v>380</v>
      </c>
      <c r="I182" s="467">
        <f>SUM(SOSW!I40)</f>
        <v>0</v>
      </c>
      <c r="J182" s="90">
        <f t="shared" si="13"/>
        <v>380</v>
      </c>
      <c r="K182" s="218">
        <f>SUM(SOSW!K40)</f>
        <v>0</v>
      </c>
      <c r="L182" s="90">
        <f t="shared" si="13"/>
        <v>380</v>
      </c>
      <c r="M182" s="218">
        <f>SUM(SOSW!M40)</f>
        <v>0</v>
      </c>
      <c r="N182" s="90">
        <f t="shared" si="13"/>
        <v>380</v>
      </c>
      <c r="O182" s="218">
        <f>SUM(SOSW!O40)</f>
        <v>0</v>
      </c>
      <c r="P182" s="90">
        <f t="shared" si="13"/>
        <v>380</v>
      </c>
      <c r="Q182" s="218">
        <f>SUM(SOSW!Q40)</f>
        <v>0</v>
      </c>
      <c r="R182" s="90">
        <f t="shared" si="13"/>
        <v>380</v>
      </c>
      <c r="S182" s="218">
        <f>SUM(SOSW!S40)</f>
        <v>0</v>
      </c>
      <c r="T182" s="335">
        <f t="shared" si="13"/>
        <v>380</v>
      </c>
    </row>
    <row r="183" spans="1:20" s="173" customFormat="1" ht="19.5" customHeight="1">
      <c r="A183" s="670"/>
      <c r="B183" s="127">
        <v>80120</v>
      </c>
      <c r="C183" s="622" t="s">
        <v>199</v>
      </c>
      <c r="D183" s="623"/>
      <c r="E183" s="624"/>
      <c r="F183" s="363">
        <f>SUM(F184:F202)</f>
        <v>1445468</v>
      </c>
      <c r="G183" s="363">
        <f>SUM(G184:G202)</f>
        <v>204067</v>
      </c>
      <c r="H183" s="365">
        <f>H184+H185+H186+H187+H188+H189+H190+H191+H192+H193+H194+H195+H196+H197+H198+H199+H200+H201+H202</f>
        <v>1649535</v>
      </c>
      <c r="I183" s="466"/>
      <c r="J183" s="363">
        <f>J184+J185+J186+J187+J188+J189+J190+J191+J192+J193+J194+J195+J196+J197+J198+J199+J200+J201+J202</f>
        <v>1649535</v>
      </c>
      <c r="K183" s="364"/>
      <c r="L183" s="363">
        <f>L184+L185+L186+L187+L188+L189+L190+L191+L192+L193+L194+L195+L196+L197+L198+L199+L200+L201+L202</f>
        <v>1649535</v>
      </c>
      <c r="M183" s="364"/>
      <c r="N183" s="363">
        <f>N184+N185+N186+N187+N188+N189+N190+N191+N192+N193+N194+N195+N196+N197+N198+N199+N200+N201+N202</f>
        <v>1649535</v>
      </c>
      <c r="O183" s="364"/>
      <c r="P183" s="363">
        <f>P184+P185+P186+P187+P188+P189+P190+P191+P192+P193+P194+P195+P196+P197+P198+P199+P200+P201+P202</f>
        <v>1649535</v>
      </c>
      <c r="Q183" s="364"/>
      <c r="R183" s="363">
        <f>R184+R185+R186+R187+R188+R189+R190+R191+R192+R193+R194+R195+R196+R197+R198+R199+R200+R201+R202</f>
        <v>1649535</v>
      </c>
      <c r="S183" s="364"/>
      <c r="T183" s="365">
        <f>T184+T185+T186+T187+T188+T189+T190+T191+T192+T193+T194+T195+T196+T197+T198+T199+T200+T201+T202</f>
        <v>1649535</v>
      </c>
    </row>
    <row r="184" spans="1:20" ht="21" customHeight="1">
      <c r="A184" s="670"/>
      <c r="B184" s="488"/>
      <c r="C184" s="705">
        <v>2540</v>
      </c>
      <c r="D184" s="634"/>
      <c r="E184" s="181" t="s">
        <v>200</v>
      </c>
      <c r="F184" s="187">
        <f>SUM(Starostwo!F184)</f>
        <v>20000</v>
      </c>
      <c r="G184" s="275">
        <f>SUM(Starostwo!G184)</f>
        <v>14240</v>
      </c>
      <c r="H184" s="342">
        <f aca="true" t="shared" si="14" ref="H184:T202">SUM(F184:G184)</f>
        <v>34240</v>
      </c>
      <c r="I184" s="469">
        <f>SUM(Starostwo!I184)</f>
        <v>0</v>
      </c>
      <c r="J184" s="182">
        <f t="shared" si="14"/>
        <v>34240</v>
      </c>
      <c r="K184" s="275">
        <f>SUM(Starostwo!K184)</f>
        <v>0</v>
      </c>
      <c r="L184" s="182">
        <f t="shared" si="14"/>
        <v>34240</v>
      </c>
      <c r="M184" s="275">
        <f>SUM(Starostwo!M184)</f>
        <v>0</v>
      </c>
      <c r="N184" s="182">
        <f t="shared" si="14"/>
        <v>34240</v>
      </c>
      <c r="O184" s="275">
        <f>SUM(Starostwo!O184)</f>
        <v>0</v>
      </c>
      <c r="P184" s="182">
        <f t="shared" si="14"/>
        <v>34240</v>
      </c>
      <c r="Q184" s="275">
        <f>SUM(Starostwo!Q184)</f>
        <v>0</v>
      </c>
      <c r="R184" s="182">
        <f t="shared" si="14"/>
        <v>34240</v>
      </c>
      <c r="S184" s="275">
        <f>SUM(Starostwo!S184)</f>
        <v>0</v>
      </c>
      <c r="T184" s="342">
        <f t="shared" si="14"/>
        <v>34240</v>
      </c>
    </row>
    <row r="185" spans="1:20" ht="21.75" customHeight="1" hidden="1">
      <c r="A185" s="670"/>
      <c r="B185" s="608"/>
      <c r="C185" s="662">
        <v>3020</v>
      </c>
      <c r="D185" s="634"/>
      <c r="E185" s="169" t="s">
        <v>137</v>
      </c>
      <c r="F185" s="97">
        <f>SUM(LO!F6+ZSZ!F6)</f>
        <v>0</v>
      </c>
      <c r="G185" s="275">
        <f>SUM(LO!G6+ZSZ!G6)</f>
        <v>0</v>
      </c>
      <c r="H185" s="341">
        <f t="shared" si="14"/>
        <v>0</v>
      </c>
      <c r="I185" s="469">
        <f>SUM(LO!I6+ZSZ!I6)</f>
        <v>0</v>
      </c>
      <c r="J185" s="94">
        <f t="shared" si="14"/>
        <v>0</v>
      </c>
      <c r="K185" s="275">
        <f>SUM(LO!K6+ZSZ!K6)</f>
        <v>0</v>
      </c>
      <c r="L185" s="94">
        <f t="shared" si="14"/>
        <v>0</v>
      </c>
      <c r="M185" s="275">
        <f>SUM(LO!M6+ZSZ!M6)</f>
        <v>0</v>
      </c>
      <c r="N185" s="94">
        <f t="shared" si="14"/>
        <v>0</v>
      </c>
      <c r="O185" s="275">
        <f>SUM(LO!O6+ZSZ!O6)</f>
        <v>0</v>
      </c>
      <c r="P185" s="94">
        <f t="shared" si="14"/>
        <v>0</v>
      </c>
      <c r="Q185" s="275">
        <f>SUM(LO!Q6+ZSZ!Q6)</f>
        <v>0</v>
      </c>
      <c r="R185" s="94">
        <f t="shared" si="14"/>
        <v>0</v>
      </c>
      <c r="S185" s="275">
        <f>SUM(LO!S6+ZSZ!S6)</f>
        <v>0</v>
      </c>
      <c r="T185" s="341">
        <f t="shared" si="14"/>
        <v>0</v>
      </c>
    </row>
    <row r="186" spans="1:20" ht="15" customHeight="1">
      <c r="A186" s="670"/>
      <c r="B186" s="608"/>
      <c r="C186" s="656">
        <v>4010</v>
      </c>
      <c r="D186" s="634"/>
      <c r="E186" s="165" t="s">
        <v>126</v>
      </c>
      <c r="F186" s="98">
        <f>SUM(LO!F7+ZSZ!F7)</f>
        <v>900265</v>
      </c>
      <c r="G186" s="275">
        <f>SUM(LO!G7+ZSZ!G7)</f>
        <v>156367</v>
      </c>
      <c r="H186" s="334">
        <f t="shared" si="14"/>
        <v>1056632</v>
      </c>
      <c r="I186" s="469">
        <f>SUM(LO!I7+ZSZ!I7)</f>
        <v>0</v>
      </c>
      <c r="J186" s="93">
        <f t="shared" si="14"/>
        <v>1056632</v>
      </c>
      <c r="K186" s="275">
        <f>SUM(LO!K7+ZSZ!K7)</f>
        <v>0</v>
      </c>
      <c r="L186" s="93">
        <f t="shared" si="14"/>
        <v>1056632</v>
      </c>
      <c r="M186" s="275">
        <f>SUM(LO!M7+ZSZ!M7)</f>
        <v>0</v>
      </c>
      <c r="N186" s="93">
        <f t="shared" si="14"/>
        <v>1056632</v>
      </c>
      <c r="O186" s="275">
        <f>SUM(LO!O7+ZSZ!O7)</f>
        <v>0</v>
      </c>
      <c r="P186" s="93">
        <f t="shared" si="14"/>
        <v>1056632</v>
      </c>
      <c r="Q186" s="275">
        <f>SUM(LO!Q7+ZSZ!Q7)</f>
        <v>0</v>
      </c>
      <c r="R186" s="93">
        <f t="shared" si="14"/>
        <v>1056632</v>
      </c>
      <c r="S186" s="275">
        <f>SUM(LO!S7+ZSZ!S7)</f>
        <v>0</v>
      </c>
      <c r="T186" s="334">
        <f t="shared" si="14"/>
        <v>1056632</v>
      </c>
    </row>
    <row r="187" spans="1:20" ht="15.75" customHeight="1" hidden="1">
      <c r="A187" s="670"/>
      <c r="B187" s="608"/>
      <c r="C187" s="656">
        <v>4040</v>
      </c>
      <c r="D187" s="634"/>
      <c r="E187" s="121" t="s">
        <v>169</v>
      </c>
      <c r="F187" s="93">
        <f>SUM(LO!F8+ZSZ!F8)</f>
        <v>81900</v>
      </c>
      <c r="G187" s="275">
        <f>SUM(LO!G8+ZSZ!G8)</f>
        <v>0</v>
      </c>
      <c r="H187" s="334">
        <f t="shared" si="14"/>
        <v>81900</v>
      </c>
      <c r="I187" s="469">
        <f>SUM(LO!I8+ZSZ!I8)</f>
        <v>0</v>
      </c>
      <c r="J187" s="93">
        <f t="shared" si="14"/>
        <v>81900</v>
      </c>
      <c r="K187" s="275">
        <f>SUM(LO!K8+ZSZ!K8)</f>
        <v>0</v>
      </c>
      <c r="L187" s="93">
        <f t="shared" si="14"/>
        <v>81900</v>
      </c>
      <c r="M187" s="275">
        <f>SUM(LO!M8+ZSZ!M8)</f>
        <v>0</v>
      </c>
      <c r="N187" s="93">
        <f t="shared" si="14"/>
        <v>81900</v>
      </c>
      <c r="O187" s="275">
        <f>SUM(LO!O8+ZSZ!O8)</f>
        <v>0</v>
      </c>
      <c r="P187" s="93">
        <f t="shared" si="14"/>
        <v>81900</v>
      </c>
      <c r="Q187" s="275">
        <f>SUM(LO!Q8+ZSZ!Q8)</f>
        <v>0</v>
      </c>
      <c r="R187" s="93">
        <f t="shared" si="14"/>
        <v>81900</v>
      </c>
      <c r="S187" s="275">
        <f>SUM(LO!S8+ZSZ!S8)</f>
        <v>0</v>
      </c>
      <c r="T187" s="334">
        <f t="shared" si="14"/>
        <v>81900</v>
      </c>
    </row>
    <row r="188" spans="1:20" ht="15.75" customHeight="1">
      <c r="A188" s="670"/>
      <c r="B188" s="608"/>
      <c r="C188" s="656">
        <v>4110</v>
      </c>
      <c r="D188" s="634"/>
      <c r="E188" s="165" t="s">
        <v>127</v>
      </c>
      <c r="F188" s="112">
        <f>SUM(LO!F9+ZSZ!F9)</f>
        <v>162808</v>
      </c>
      <c r="G188" s="275">
        <f>SUM(LO!G9+ZSZ!G9)</f>
        <v>31112</v>
      </c>
      <c r="H188" s="334">
        <f t="shared" si="14"/>
        <v>193920</v>
      </c>
      <c r="I188" s="469">
        <f>SUM(LO!I9+ZSZ!I9)</f>
        <v>0</v>
      </c>
      <c r="J188" s="93">
        <f t="shared" si="14"/>
        <v>193920</v>
      </c>
      <c r="K188" s="275">
        <f>SUM(LO!K9+ZSZ!K9)</f>
        <v>0</v>
      </c>
      <c r="L188" s="93">
        <f t="shared" si="14"/>
        <v>193920</v>
      </c>
      <c r="M188" s="275">
        <f>SUM(LO!M9+ZSZ!M9)</f>
        <v>0</v>
      </c>
      <c r="N188" s="93">
        <f t="shared" si="14"/>
        <v>193920</v>
      </c>
      <c r="O188" s="275">
        <f>SUM(LO!O9+ZSZ!O9)</f>
        <v>0</v>
      </c>
      <c r="P188" s="93">
        <f t="shared" si="14"/>
        <v>193920</v>
      </c>
      <c r="Q188" s="275">
        <f>SUM(LO!Q9+ZSZ!Q9)</f>
        <v>0</v>
      </c>
      <c r="R188" s="93">
        <f t="shared" si="14"/>
        <v>193920</v>
      </c>
      <c r="S188" s="275">
        <f>SUM(LO!S9+ZSZ!S9)</f>
        <v>0</v>
      </c>
      <c r="T188" s="334">
        <f t="shared" si="14"/>
        <v>193920</v>
      </c>
    </row>
    <row r="189" spans="1:20" ht="15.75" customHeight="1">
      <c r="A189" s="670"/>
      <c r="B189" s="608"/>
      <c r="C189" s="656">
        <v>4120</v>
      </c>
      <c r="D189" s="634"/>
      <c r="E189" s="165" t="s">
        <v>128</v>
      </c>
      <c r="F189" s="112">
        <f>SUM(LO!F10+ZSZ!F10)</f>
        <v>24950</v>
      </c>
      <c r="G189" s="275">
        <f>SUM(LO!G10+ZSZ!G10)</f>
        <v>2348</v>
      </c>
      <c r="H189" s="334">
        <f t="shared" si="14"/>
        <v>27298</v>
      </c>
      <c r="I189" s="469">
        <f>SUM(LO!I10+ZSZ!I10)</f>
        <v>0</v>
      </c>
      <c r="J189" s="93">
        <f t="shared" si="14"/>
        <v>27298</v>
      </c>
      <c r="K189" s="275">
        <f>SUM(LO!K10+ZSZ!K10)</f>
        <v>0</v>
      </c>
      <c r="L189" s="93">
        <f t="shared" si="14"/>
        <v>27298</v>
      </c>
      <c r="M189" s="275">
        <f>SUM(LO!M10+ZSZ!M10)</f>
        <v>0</v>
      </c>
      <c r="N189" s="93">
        <f t="shared" si="14"/>
        <v>27298</v>
      </c>
      <c r="O189" s="275">
        <f>SUM(LO!O10+ZSZ!O10)</f>
        <v>0</v>
      </c>
      <c r="P189" s="93">
        <f t="shared" si="14"/>
        <v>27298</v>
      </c>
      <c r="Q189" s="275">
        <f>SUM(LO!Q10+ZSZ!Q10)</f>
        <v>0</v>
      </c>
      <c r="R189" s="93">
        <f t="shared" si="14"/>
        <v>27298</v>
      </c>
      <c r="S189" s="275">
        <f>SUM(LO!S10+ZSZ!S10)</f>
        <v>0</v>
      </c>
      <c r="T189" s="334">
        <f t="shared" si="14"/>
        <v>27298</v>
      </c>
    </row>
    <row r="190" spans="1:20" ht="15.75" customHeight="1" hidden="1">
      <c r="A190" s="670"/>
      <c r="B190" s="608"/>
      <c r="C190" s="656">
        <v>4170</v>
      </c>
      <c r="D190" s="634"/>
      <c r="E190" s="165" t="s">
        <v>131</v>
      </c>
      <c r="F190" s="98">
        <f>SUM(LO!F11+ZSZ!F11)</f>
        <v>2000</v>
      </c>
      <c r="G190" s="275">
        <f>SUM(LO!G11+ZSZ!G11)</f>
        <v>0</v>
      </c>
      <c r="H190" s="334">
        <f t="shared" si="14"/>
        <v>2000</v>
      </c>
      <c r="I190" s="469">
        <f>SUM(LO!I11+ZSZ!I11)</f>
        <v>0</v>
      </c>
      <c r="J190" s="93">
        <f t="shared" si="14"/>
        <v>2000</v>
      </c>
      <c r="K190" s="275">
        <f>SUM(LO!K11+ZSZ!K11)</f>
        <v>0</v>
      </c>
      <c r="L190" s="93">
        <f t="shared" si="14"/>
        <v>2000</v>
      </c>
      <c r="M190" s="275">
        <f>SUM(LO!M11+ZSZ!M11)</f>
        <v>0</v>
      </c>
      <c r="N190" s="93">
        <f t="shared" si="14"/>
        <v>2000</v>
      </c>
      <c r="O190" s="275">
        <f>SUM(LO!O11+ZSZ!O11)</f>
        <v>0</v>
      </c>
      <c r="P190" s="93">
        <f t="shared" si="14"/>
        <v>2000</v>
      </c>
      <c r="Q190" s="275">
        <f>SUM(LO!Q11+ZSZ!Q11)</f>
        <v>0</v>
      </c>
      <c r="R190" s="93">
        <f t="shared" si="14"/>
        <v>2000</v>
      </c>
      <c r="S190" s="275">
        <f>SUM(LO!S11+ZSZ!S11)</f>
        <v>0</v>
      </c>
      <c r="T190" s="334">
        <f t="shared" si="14"/>
        <v>2000</v>
      </c>
    </row>
    <row r="191" spans="1:20" ht="15.75" customHeight="1" hidden="1">
      <c r="A191" s="670"/>
      <c r="B191" s="608"/>
      <c r="C191" s="635">
        <v>4210</v>
      </c>
      <c r="D191" s="634"/>
      <c r="E191" s="120" t="s">
        <v>119</v>
      </c>
      <c r="F191" s="92">
        <f>SUM(LO!F12+ZSZ!F12)</f>
        <v>6990</v>
      </c>
      <c r="G191" s="275">
        <f>SUM(LO!G12+ZSZ!G12)</f>
        <v>0</v>
      </c>
      <c r="H191" s="335">
        <f t="shared" si="14"/>
        <v>6990</v>
      </c>
      <c r="I191" s="469">
        <f>SUM(LO!I12+ZSZ!I12)</f>
        <v>0</v>
      </c>
      <c r="J191" s="90">
        <f t="shared" si="14"/>
        <v>6990</v>
      </c>
      <c r="K191" s="275">
        <f>SUM(LO!K12+ZSZ!K12)</f>
        <v>0</v>
      </c>
      <c r="L191" s="90">
        <f t="shared" si="14"/>
        <v>6990</v>
      </c>
      <c r="M191" s="275">
        <f>SUM(LO!M12+ZSZ!M12)</f>
        <v>0</v>
      </c>
      <c r="N191" s="90">
        <f t="shared" si="14"/>
        <v>6990</v>
      </c>
      <c r="O191" s="275">
        <f>SUM(LO!O12+ZSZ!O12)</f>
        <v>0</v>
      </c>
      <c r="P191" s="90">
        <f t="shared" si="14"/>
        <v>6990</v>
      </c>
      <c r="Q191" s="275">
        <f>SUM(LO!Q12+ZSZ!Q12)</f>
        <v>0</v>
      </c>
      <c r="R191" s="90">
        <f t="shared" si="14"/>
        <v>6990</v>
      </c>
      <c r="S191" s="275">
        <f>SUM(LO!S12+ZSZ!S12)</f>
        <v>0</v>
      </c>
      <c r="T191" s="335">
        <f t="shared" si="14"/>
        <v>6990</v>
      </c>
    </row>
    <row r="192" spans="1:20" ht="15.75" customHeight="1" hidden="1">
      <c r="A192" s="670"/>
      <c r="B192" s="608"/>
      <c r="C192" s="635">
        <v>4260</v>
      </c>
      <c r="D192" s="634"/>
      <c r="E192" s="120" t="s">
        <v>124</v>
      </c>
      <c r="F192" s="92">
        <f>SUM(LO!F13+ZSZ!F13)</f>
        <v>127200</v>
      </c>
      <c r="G192" s="275">
        <f>SUM(LO!G13+ZSZ!G13)</f>
        <v>0</v>
      </c>
      <c r="H192" s="335">
        <f t="shared" si="14"/>
        <v>127200</v>
      </c>
      <c r="I192" s="469">
        <f>SUM(LO!I13+ZSZ!I13)</f>
        <v>0</v>
      </c>
      <c r="J192" s="90">
        <f t="shared" si="14"/>
        <v>127200</v>
      </c>
      <c r="K192" s="275">
        <f>SUM(LO!K13+ZSZ!K13)</f>
        <v>0</v>
      </c>
      <c r="L192" s="90">
        <f t="shared" si="14"/>
        <v>127200</v>
      </c>
      <c r="M192" s="275">
        <f>SUM(LO!M13+ZSZ!M13)</f>
        <v>0</v>
      </c>
      <c r="N192" s="90">
        <f t="shared" si="14"/>
        <v>127200</v>
      </c>
      <c r="O192" s="275">
        <f>SUM(LO!O13+ZSZ!O13)</f>
        <v>0</v>
      </c>
      <c r="P192" s="90">
        <f t="shared" si="14"/>
        <v>127200</v>
      </c>
      <c r="Q192" s="275">
        <f>SUM(LO!Q13+ZSZ!Q13)</f>
        <v>0</v>
      </c>
      <c r="R192" s="90">
        <f t="shared" si="14"/>
        <v>127200</v>
      </c>
      <c r="S192" s="275">
        <f>SUM(LO!S13+ZSZ!S13)</f>
        <v>0</v>
      </c>
      <c r="T192" s="335">
        <f t="shared" si="14"/>
        <v>127200</v>
      </c>
    </row>
    <row r="193" spans="1:20" ht="15.75" customHeight="1" hidden="1">
      <c r="A193" s="670"/>
      <c r="B193" s="608"/>
      <c r="C193" s="635">
        <v>4270</v>
      </c>
      <c r="D193" s="634"/>
      <c r="E193" s="120" t="s">
        <v>120</v>
      </c>
      <c r="F193" s="92">
        <f>SUM(LO!F14+ZSZ!F14)</f>
        <v>30000</v>
      </c>
      <c r="G193" s="275">
        <f>SUM(LO!G14+ZSZ!G14)</f>
        <v>0</v>
      </c>
      <c r="H193" s="335">
        <f t="shared" si="14"/>
        <v>30000</v>
      </c>
      <c r="I193" s="469">
        <f>SUM(LO!I14+ZSZ!I14)</f>
        <v>0</v>
      </c>
      <c r="J193" s="90">
        <f t="shared" si="14"/>
        <v>30000</v>
      </c>
      <c r="K193" s="275">
        <f>SUM(LO!K14+ZSZ!K14)</f>
        <v>0</v>
      </c>
      <c r="L193" s="90">
        <f t="shared" si="14"/>
        <v>30000</v>
      </c>
      <c r="M193" s="275">
        <f>SUM(LO!M14+ZSZ!M14)</f>
        <v>0</v>
      </c>
      <c r="N193" s="90">
        <f t="shared" si="14"/>
        <v>30000</v>
      </c>
      <c r="O193" s="275">
        <f>SUM(LO!O14+ZSZ!O14)</f>
        <v>0</v>
      </c>
      <c r="P193" s="90">
        <f t="shared" si="14"/>
        <v>30000</v>
      </c>
      <c r="Q193" s="275">
        <f>SUM(LO!Q14+ZSZ!Q14)</f>
        <v>0</v>
      </c>
      <c r="R193" s="90">
        <f t="shared" si="14"/>
        <v>30000</v>
      </c>
      <c r="S193" s="275">
        <f>SUM(LO!S14+ZSZ!S14)</f>
        <v>0</v>
      </c>
      <c r="T193" s="335">
        <f t="shared" si="14"/>
        <v>30000</v>
      </c>
    </row>
    <row r="194" spans="1:20" ht="15.75" customHeight="1" hidden="1">
      <c r="A194" s="670"/>
      <c r="B194" s="608"/>
      <c r="C194" s="635">
        <v>4280</v>
      </c>
      <c r="D194" s="634"/>
      <c r="E194" s="120" t="s">
        <v>132</v>
      </c>
      <c r="F194" s="92">
        <f>SUM(LO!F15+ZSZ!F15)</f>
        <v>1605</v>
      </c>
      <c r="G194" s="275">
        <f>SUM(LO!G15+ZSZ!G15)</f>
        <v>0</v>
      </c>
      <c r="H194" s="335">
        <f t="shared" si="14"/>
        <v>1605</v>
      </c>
      <c r="I194" s="469">
        <f>SUM(LO!I15+ZSZ!I15)</f>
        <v>0</v>
      </c>
      <c r="J194" s="90">
        <f t="shared" si="14"/>
        <v>1605</v>
      </c>
      <c r="K194" s="275">
        <f>SUM(LO!K15+ZSZ!K15)</f>
        <v>0</v>
      </c>
      <c r="L194" s="90">
        <f t="shared" si="14"/>
        <v>1605</v>
      </c>
      <c r="M194" s="275">
        <f>SUM(LO!M15+ZSZ!M15)</f>
        <v>0</v>
      </c>
      <c r="N194" s="90">
        <f t="shared" si="14"/>
        <v>1605</v>
      </c>
      <c r="O194" s="275">
        <f>SUM(LO!O15+ZSZ!O15)</f>
        <v>0</v>
      </c>
      <c r="P194" s="90">
        <f t="shared" si="14"/>
        <v>1605</v>
      </c>
      <c r="Q194" s="275">
        <f>SUM(LO!Q15+ZSZ!Q15)</f>
        <v>0</v>
      </c>
      <c r="R194" s="90">
        <f t="shared" si="14"/>
        <v>1605</v>
      </c>
      <c r="S194" s="275">
        <f>SUM(LO!S15+ZSZ!S15)</f>
        <v>0</v>
      </c>
      <c r="T194" s="335">
        <f t="shared" si="14"/>
        <v>1605</v>
      </c>
    </row>
    <row r="195" spans="1:20" ht="15.75" customHeight="1" hidden="1">
      <c r="A195" s="670"/>
      <c r="B195" s="608"/>
      <c r="C195" s="635">
        <v>4300</v>
      </c>
      <c r="D195" s="634"/>
      <c r="E195" s="120" t="s">
        <v>117</v>
      </c>
      <c r="F195" s="92">
        <f>SUM(LO!F16+ZSZ!F16)</f>
        <v>8519</v>
      </c>
      <c r="G195" s="275">
        <f>SUM(LO!G16+ZSZ!G16)</f>
        <v>0</v>
      </c>
      <c r="H195" s="335">
        <f t="shared" si="14"/>
        <v>8519</v>
      </c>
      <c r="I195" s="469">
        <f>SUM(LO!I16+ZSZ!I16)</f>
        <v>0</v>
      </c>
      <c r="J195" s="90">
        <f t="shared" si="14"/>
        <v>8519</v>
      </c>
      <c r="K195" s="275">
        <f>SUM(LO!K16+ZSZ!K16)</f>
        <v>0</v>
      </c>
      <c r="L195" s="90">
        <f t="shared" si="14"/>
        <v>8519</v>
      </c>
      <c r="M195" s="275">
        <f>SUM(LO!M16+ZSZ!M16)</f>
        <v>0</v>
      </c>
      <c r="N195" s="90">
        <f t="shared" si="14"/>
        <v>8519</v>
      </c>
      <c r="O195" s="275">
        <f>SUM(LO!O16+ZSZ!O16)</f>
        <v>0</v>
      </c>
      <c r="P195" s="90">
        <f t="shared" si="14"/>
        <v>8519</v>
      </c>
      <c r="Q195" s="275">
        <f>SUM(LO!Q16+ZSZ!Q16)</f>
        <v>0</v>
      </c>
      <c r="R195" s="90">
        <f t="shared" si="14"/>
        <v>8519</v>
      </c>
      <c r="S195" s="275">
        <f>SUM(LO!S16+ZSZ!S16)</f>
        <v>0</v>
      </c>
      <c r="T195" s="335">
        <f t="shared" si="14"/>
        <v>8519</v>
      </c>
    </row>
    <row r="196" spans="1:20" ht="15.75" customHeight="1" hidden="1">
      <c r="A196" s="670"/>
      <c r="B196" s="608"/>
      <c r="C196" s="635">
        <v>4350</v>
      </c>
      <c r="D196" s="634"/>
      <c r="E196" s="120" t="s">
        <v>177</v>
      </c>
      <c r="F196" s="92">
        <f>SUM(LO!F17+ZSZ!F17)</f>
        <v>1100</v>
      </c>
      <c r="G196" s="275">
        <f>SUM(LO!G17+ZSZ!G17)</f>
        <v>0</v>
      </c>
      <c r="H196" s="335">
        <f t="shared" si="14"/>
        <v>1100</v>
      </c>
      <c r="I196" s="469">
        <f>SUM(LO!I17+ZSZ!I17)</f>
        <v>0</v>
      </c>
      <c r="J196" s="90">
        <f t="shared" si="14"/>
        <v>1100</v>
      </c>
      <c r="K196" s="275">
        <f>SUM(LO!K17+ZSZ!K17)</f>
        <v>0</v>
      </c>
      <c r="L196" s="90">
        <f t="shared" si="14"/>
        <v>1100</v>
      </c>
      <c r="M196" s="275">
        <f>SUM(LO!M17+ZSZ!M17)</f>
        <v>0</v>
      </c>
      <c r="N196" s="90">
        <f t="shared" si="14"/>
        <v>1100</v>
      </c>
      <c r="O196" s="275">
        <f>SUM(LO!O17+ZSZ!O17)</f>
        <v>0</v>
      </c>
      <c r="P196" s="90">
        <f t="shared" si="14"/>
        <v>1100</v>
      </c>
      <c r="Q196" s="275">
        <f>SUM(LO!Q17+ZSZ!Q17)</f>
        <v>0</v>
      </c>
      <c r="R196" s="90">
        <f t="shared" si="14"/>
        <v>1100</v>
      </c>
      <c r="S196" s="275">
        <f>SUM(LO!S17+ZSZ!S17)</f>
        <v>0</v>
      </c>
      <c r="T196" s="335">
        <f t="shared" si="14"/>
        <v>1100</v>
      </c>
    </row>
    <row r="197" spans="1:20" ht="21.75" customHeight="1" hidden="1">
      <c r="A197" s="670"/>
      <c r="B197" s="608"/>
      <c r="C197" s="635">
        <v>4370</v>
      </c>
      <c r="D197" s="634"/>
      <c r="E197" s="120" t="s">
        <v>134</v>
      </c>
      <c r="F197" s="92">
        <f>SUM(LO!F18+ZSZ!F18)</f>
        <v>1570</v>
      </c>
      <c r="G197" s="275">
        <f>SUM(LO!G18+ZSZ!G18)</f>
        <v>0</v>
      </c>
      <c r="H197" s="335">
        <f t="shared" si="14"/>
        <v>1570</v>
      </c>
      <c r="I197" s="469">
        <f>SUM(LO!I18+ZSZ!I18)</f>
        <v>0</v>
      </c>
      <c r="J197" s="90">
        <f t="shared" si="14"/>
        <v>1570</v>
      </c>
      <c r="K197" s="275">
        <f>SUM(LO!K18+ZSZ!K18)</f>
        <v>0</v>
      </c>
      <c r="L197" s="90">
        <f t="shared" si="14"/>
        <v>1570</v>
      </c>
      <c r="M197" s="275">
        <f>SUM(LO!M18+ZSZ!M18)</f>
        <v>0</v>
      </c>
      <c r="N197" s="90">
        <f t="shared" si="14"/>
        <v>1570</v>
      </c>
      <c r="O197" s="275">
        <f>SUM(LO!O18+ZSZ!O18)</f>
        <v>0</v>
      </c>
      <c r="P197" s="90">
        <f t="shared" si="14"/>
        <v>1570</v>
      </c>
      <c r="Q197" s="275">
        <f>SUM(LO!Q18+ZSZ!Q18)</f>
        <v>0</v>
      </c>
      <c r="R197" s="90">
        <f t="shared" si="14"/>
        <v>1570</v>
      </c>
      <c r="S197" s="275">
        <f>SUM(LO!S18+ZSZ!S18)</f>
        <v>0</v>
      </c>
      <c r="T197" s="335">
        <f t="shared" si="14"/>
        <v>1570</v>
      </c>
    </row>
    <row r="198" spans="1:20" ht="15.75" customHeight="1" hidden="1">
      <c r="A198" s="670"/>
      <c r="B198" s="608"/>
      <c r="C198" s="635">
        <v>4410</v>
      </c>
      <c r="D198" s="634"/>
      <c r="E198" s="122" t="s">
        <v>130</v>
      </c>
      <c r="F198" s="92">
        <f>SUM(LO!F19+ZSZ!F19)</f>
        <v>3000</v>
      </c>
      <c r="G198" s="275">
        <f>SUM(LO!G19+ZSZ!G19)</f>
        <v>0</v>
      </c>
      <c r="H198" s="335">
        <f t="shared" si="14"/>
        <v>3000</v>
      </c>
      <c r="I198" s="469">
        <f>SUM(LO!I19+ZSZ!I19)</f>
        <v>0</v>
      </c>
      <c r="J198" s="90">
        <f t="shared" si="14"/>
        <v>3000</v>
      </c>
      <c r="K198" s="275">
        <f>SUM(LO!K19+ZSZ!K19)</f>
        <v>0</v>
      </c>
      <c r="L198" s="90">
        <f t="shared" si="14"/>
        <v>3000</v>
      </c>
      <c r="M198" s="275">
        <f>SUM(LO!M19+ZSZ!M19)</f>
        <v>0</v>
      </c>
      <c r="N198" s="90">
        <f t="shared" si="14"/>
        <v>3000</v>
      </c>
      <c r="O198" s="275">
        <f>SUM(LO!O19+ZSZ!O19)</f>
        <v>0</v>
      </c>
      <c r="P198" s="90">
        <f t="shared" si="14"/>
        <v>3000</v>
      </c>
      <c r="Q198" s="275">
        <f>SUM(LO!Q19+ZSZ!Q19)</f>
        <v>0</v>
      </c>
      <c r="R198" s="90">
        <f t="shared" si="14"/>
        <v>3000</v>
      </c>
      <c r="S198" s="275">
        <f>SUM(LO!S19+ZSZ!S19)</f>
        <v>0</v>
      </c>
      <c r="T198" s="335">
        <f t="shared" si="14"/>
        <v>3000</v>
      </c>
    </row>
    <row r="199" spans="1:20" ht="15.75" customHeight="1" hidden="1">
      <c r="A199" s="670"/>
      <c r="B199" s="608"/>
      <c r="C199" s="635">
        <v>4430</v>
      </c>
      <c r="D199" s="634"/>
      <c r="E199" s="120" t="s">
        <v>122</v>
      </c>
      <c r="F199" s="92">
        <f>SUM(LO!F20+ZSZ!F20)</f>
        <v>4161</v>
      </c>
      <c r="G199" s="275">
        <f>SUM(LO!G20+ZSZ!G20)</f>
        <v>0</v>
      </c>
      <c r="H199" s="335">
        <f t="shared" si="14"/>
        <v>4161</v>
      </c>
      <c r="I199" s="469">
        <f>SUM(LO!I20+ZSZ!I20)</f>
        <v>0</v>
      </c>
      <c r="J199" s="90">
        <f t="shared" si="14"/>
        <v>4161</v>
      </c>
      <c r="K199" s="275">
        <f>SUM(LO!K20+ZSZ!K20)</f>
        <v>0</v>
      </c>
      <c r="L199" s="90">
        <f t="shared" si="14"/>
        <v>4161</v>
      </c>
      <c r="M199" s="275">
        <f>SUM(LO!M20+ZSZ!M20)</f>
        <v>0</v>
      </c>
      <c r="N199" s="90">
        <f t="shared" si="14"/>
        <v>4161</v>
      </c>
      <c r="O199" s="275">
        <f>SUM(LO!O20+ZSZ!O20)</f>
        <v>0</v>
      </c>
      <c r="P199" s="90">
        <f t="shared" si="14"/>
        <v>4161</v>
      </c>
      <c r="Q199" s="275">
        <f>SUM(LO!Q20+ZSZ!Q20)</f>
        <v>0</v>
      </c>
      <c r="R199" s="90">
        <f t="shared" si="14"/>
        <v>4161</v>
      </c>
      <c r="S199" s="275">
        <f>SUM(LO!S20+ZSZ!S20)</f>
        <v>0</v>
      </c>
      <c r="T199" s="335">
        <f t="shared" si="14"/>
        <v>4161</v>
      </c>
    </row>
    <row r="200" spans="1:20" ht="21.75" customHeight="1" hidden="1">
      <c r="A200" s="670"/>
      <c r="B200" s="608"/>
      <c r="C200" s="635">
        <v>4440</v>
      </c>
      <c r="D200" s="634"/>
      <c r="E200" s="120" t="s">
        <v>135</v>
      </c>
      <c r="F200" s="92">
        <f>SUM(LO!F21+ZSZ!F21)</f>
        <v>66290</v>
      </c>
      <c r="G200" s="275">
        <f>SUM(LO!G21+ZSZ!G21)</f>
        <v>0</v>
      </c>
      <c r="H200" s="335">
        <f t="shared" si="14"/>
        <v>66290</v>
      </c>
      <c r="I200" s="469">
        <f>SUM(LO!I21+ZSZ!I21)</f>
        <v>0</v>
      </c>
      <c r="J200" s="90">
        <f t="shared" si="14"/>
        <v>66290</v>
      </c>
      <c r="K200" s="275">
        <f>SUM(LO!K21+ZSZ!K21)</f>
        <v>0</v>
      </c>
      <c r="L200" s="90">
        <f t="shared" si="14"/>
        <v>66290</v>
      </c>
      <c r="M200" s="275">
        <f>SUM(LO!M21+ZSZ!M21)</f>
        <v>0</v>
      </c>
      <c r="N200" s="90">
        <f t="shared" si="14"/>
        <v>66290</v>
      </c>
      <c r="O200" s="275">
        <f>SUM(LO!O21+ZSZ!O21)</f>
        <v>0</v>
      </c>
      <c r="P200" s="90">
        <f t="shared" si="14"/>
        <v>66290</v>
      </c>
      <c r="Q200" s="275">
        <f>SUM(LO!Q21+ZSZ!Q21)</f>
        <v>0</v>
      </c>
      <c r="R200" s="90">
        <f t="shared" si="14"/>
        <v>66290</v>
      </c>
      <c r="S200" s="275">
        <f>SUM(LO!S21+ZSZ!S21)</f>
        <v>0</v>
      </c>
      <c r="T200" s="335">
        <f t="shared" si="14"/>
        <v>66290</v>
      </c>
    </row>
    <row r="201" spans="1:20" ht="21.75" customHeight="1" hidden="1">
      <c r="A201" s="670"/>
      <c r="B201" s="608"/>
      <c r="C201" s="635">
        <v>4740</v>
      </c>
      <c r="D201" s="634"/>
      <c r="E201" s="120" t="s">
        <v>197</v>
      </c>
      <c r="F201" s="92">
        <f>SUM(LO!F22+ZSZ!F22)</f>
        <v>90</v>
      </c>
      <c r="G201" s="275">
        <f>SUM(LO!G22+ZSZ!G22)</f>
        <v>0</v>
      </c>
      <c r="H201" s="335">
        <f t="shared" si="14"/>
        <v>90</v>
      </c>
      <c r="I201" s="469">
        <f>SUM(LO!I22+ZSZ!I22)</f>
        <v>0</v>
      </c>
      <c r="J201" s="90">
        <f t="shared" si="14"/>
        <v>90</v>
      </c>
      <c r="K201" s="275">
        <f>SUM(LO!K22+ZSZ!K22)</f>
        <v>0</v>
      </c>
      <c r="L201" s="90">
        <f t="shared" si="14"/>
        <v>90</v>
      </c>
      <c r="M201" s="275">
        <f>SUM(LO!M22+ZSZ!M22)</f>
        <v>0</v>
      </c>
      <c r="N201" s="90">
        <f t="shared" si="14"/>
        <v>90</v>
      </c>
      <c r="O201" s="275">
        <f>SUM(LO!O22+ZSZ!O22)</f>
        <v>0</v>
      </c>
      <c r="P201" s="90">
        <f t="shared" si="14"/>
        <v>90</v>
      </c>
      <c r="Q201" s="275">
        <f>SUM(LO!Q22+ZSZ!Q22)</f>
        <v>0</v>
      </c>
      <c r="R201" s="90">
        <f t="shared" si="14"/>
        <v>90</v>
      </c>
      <c r="S201" s="275">
        <f>SUM(LO!S22+ZSZ!S22)</f>
        <v>0</v>
      </c>
      <c r="T201" s="335">
        <f t="shared" si="14"/>
        <v>90</v>
      </c>
    </row>
    <row r="202" spans="1:20" ht="21.75" customHeight="1" hidden="1">
      <c r="A202" s="670"/>
      <c r="B202" s="609"/>
      <c r="C202" s="635">
        <v>4750</v>
      </c>
      <c r="D202" s="634"/>
      <c r="E202" s="120" t="s">
        <v>136</v>
      </c>
      <c r="F202" s="92">
        <f>SUM(LO!F23+ZSZ!F23)</f>
        <v>3020</v>
      </c>
      <c r="G202" s="275">
        <f>SUM(LO!G23+ZSZ!G23)</f>
        <v>0</v>
      </c>
      <c r="H202" s="335">
        <f t="shared" si="14"/>
        <v>3020</v>
      </c>
      <c r="I202" s="469">
        <f>SUM(LO!I23+ZSZ!I23)</f>
        <v>0</v>
      </c>
      <c r="J202" s="90">
        <f t="shared" si="14"/>
        <v>3020</v>
      </c>
      <c r="K202" s="275">
        <f>SUM(LO!K23+ZSZ!K23)</f>
        <v>0</v>
      </c>
      <c r="L202" s="90">
        <f t="shared" si="14"/>
        <v>3020</v>
      </c>
      <c r="M202" s="275">
        <f>SUM(LO!M23+ZSZ!M23)</f>
        <v>0</v>
      </c>
      <c r="N202" s="90">
        <f t="shared" si="14"/>
        <v>3020</v>
      </c>
      <c r="O202" s="275">
        <f>SUM(LO!O23+ZSZ!O23)</f>
        <v>0</v>
      </c>
      <c r="P202" s="90">
        <f t="shared" si="14"/>
        <v>3020</v>
      </c>
      <c r="Q202" s="275">
        <f>SUM(LO!Q23+ZSZ!Q23)</f>
        <v>0</v>
      </c>
      <c r="R202" s="90">
        <f t="shared" si="14"/>
        <v>3020</v>
      </c>
      <c r="S202" s="275">
        <f>SUM(LO!S23+ZSZ!S23)</f>
        <v>0</v>
      </c>
      <c r="T202" s="335">
        <f t="shared" si="14"/>
        <v>3020</v>
      </c>
    </row>
    <row r="203" spans="1:20" s="173" customFormat="1" ht="18.75" customHeight="1">
      <c r="A203" s="670"/>
      <c r="B203" s="127">
        <v>80130</v>
      </c>
      <c r="C203" s="622" t="s">
        <v>201</v>
      </c>
      <c r="D203" s="623"/>
      <c r="E203" s="624"/>
      <c r="F203" s="363">
        <f>SUM(F204:F223)</f>
        <v>1268174</v>
      </c>
      <c r="G203" s="363">
        <f>SUM(G204:G221)</f>
        <v>17576</v>
      </c>
      <c r="H203" s="365">
        <f>H204+H205+H206+H207+H208+H209+H210+H211+H212+H213+H214+H215+H216+H217+H218+H219+H220+H221+H222+H223</f>
        <v>1285750</v>
      </c>
      <c r="I203" s="466"/>
      <c r="J203" s="363">
        <f>J204+J205+J206+J207+J208+J209+J210+J211+J212+J213+J214+J215+J216+J217+J218+J219+J220+J221+J222+J223</f>
        <v>1285750</v>
      </c>
      <c r="K203" s="364"/>
      <c r="L203" s="363">
        <f>L204+L205+L206+L207+L208+L209+L210+L211+L212+L213+L214+L215+L216+L217+L218+L219+L220+L221+L222+L223</f>
        <v>1285750</v>
      </c>
      <c r="M203" s="364"/>
      <c r="N203" s="363">
        <f>N204+N205+N206+N207+N208+N209+N210+N211+N212+N213+N214+N215+N216+N217+N218+N219+N220+N221+N222+N223</f>
        <v>1285750</v>
      </c>
      <c r="O203" s="364"/>
      <c r="P203" s="363">
        <f>P204+P205+P206+P207+P208+P209+P210+P211+P212+P213+P214+P215+P216+P217+P218+P219+P220+P221+P222+P223</f>
        <v>1285750</v>
      </c>
      <c r="Q203" s="364"/>
      <c r="R203" s="363">
        <f>R204+R205+R206+R207+R208+R209+R210+R211+R212+R213+R214+R215+R216+R217+R218+R219+R220+R221+R222+R223</f>
        <v>1285750</v>
      </c>
      <c r="S203" s="364"/>
      <c r="T203" s="365">
        <f>T204+T205+T206+T207+T208+T209+T210+T211+T212+T213+T214+T215+T216+T217+T218+T219+T220+T221+T222+T223</f>
        <v>1285750</v>
      </c>
    </row>
    <row r="204" spans="1:20" ht="21.75" customHeight="1" hidden="1">
      <c r="A204" s="670"/>
      <c r="B204" s="639"/>
      <c r="C204" s="662">
        <v>3020</v>
      </c>
      <c r="D204" s="634"/>
      <c r="E204" s="169" t="s">
        <v>137</v>
      </c>
      <c r="F204" s="97">
        <f>SUM(LO!F25+ZSZ!F25)</f>
        <v>1000</v>
      </c>
      <c r="G204" s="218">
        <f>SUM(LO!G25+ZSZ!G25)</f>
        <v>0</v>
      </c>
      <c r="H204" s="341">
        <f aca="true" t="shared" si="15" ref="H204:T223">SUM(F204:G204)</f>
        <v>1000</v>
      </c>
      <c r="I204" s="467">
        <f>SUM(LO!I25+ZSZ!I25)</f>
        <v>0</v>
      </c>
      <c r="J204" s="94">
        <f t="shared" si="15"/>
        <v>1000</v>
      </c>
      <c r="K204" s="218">
        <f>SUM(LO!K25+ZSZ!K25)</f>
        <v>0</v>
      </c>
      <c r="L204" s="94">
        <f t="shared" si="15"/>
        <v>1000</v>
      </c>
      <c r="M204" s="218">
        <f>SUM(LO!M25+ZSZ!M25)</f>
        <v>0</v>
      </c>
      <c r="N204" s="94">
        <f t="shared" si="15"/>
        <v>1000</v>
      </c>
      <c r="O204" s="218">
        <f>SUM(LO!O25+ZSZ!O25)</f>
        <v>0</v>
      </c>
      <c r="P204" s="94">
        <f t="shared" si="15"/>
        <v>1000</v>
      </c>
      <c r="Q204" s="218">
        <f>SUM(LO!Q25+ZSZ!Q25)</f>
        <v>0</v>
      </c>
      <c r="R204" s="94">
        <f t="shared" si="15"/>
        <v>1000</v>
      </c>
      <c r="S204" s="218">
        <f>SUM(LO!S25+ZSZ!S25)</f>
        <v>0</v>
      </c>
      <c r="T204" s="341">
        <f t="shared" si="15"/>
        <v>1000</v>
      </c>
    </row>
    <row r="205" spans="1:20" ht="15.75" customHeight="1">
      <c r="A205" s="670"/>
      <c r="B205" s="640"/>
      <c r="C205" s="656">
        <v>4010</v>
      </c>
      <c r="D205" s="634"/>
      <c r="E205" s="165" t="s">
        <v>126</v>
      </c>
      <c r="F205" s="98">
        <f>SUM(LO!F26+ZSZ!F26)</f>
        <v>845762</v>
      </c>
      <c r="G205" s="218">
        <f>SUM(LO!G26+ZSZ!G26)</f>
        <v>18462</v>
      </c>
      <c r="H205" s="334">
        <f t="shared" si="15"/>
        <v>864224</v>
      </c>
      <c r="I205" s="467">
        <f>SUM(LO!I26+ZSZ!I26)</f>
        <v>0</v>
      </c>
      <c r="J205" s="93">
        <f t="shared" si="15"/>
        <v>864224</v>
      </c>
      <c r="K205" s="218">
        <f>SUM(LO!K26+ZSZ!K26)</f>
        <v>0</v>
      </c>
      <c r="L205" s="93">
        <f t="shared" si="15"/>
        <v>864224</v>
      </c>
      <c r="M205" s="218">
        <f>SUM(LO!M26+ZSZ!M26)</f>
        <v>0</v>
      </c>
      <c r="N205" s="93">
        <f t="shared" si="15"/>
        <v>864224</v>
      </c>
      <c r="O205" s="218">
        <f>SUM(LO!O26+ZSZ!O26)</f>
        <v>0</v>
      </c>
      <c r="P205" s="93">
        <f t="shared" si="15"/>
        <v>864224</v>
      </c>
      <c r="Q205" s="218">
        <f>SUM(LO!Q26+ZSZ!Q26)</f>
        <v>0</v>
      </c>
      <c r="R205" s="93">
        <f t="shared" si="15"/>
        <v>864224</v>
      </c>
      <c r="S205" s="218">
        <f>SUM(LO!S26+ZSZ!S26)</f>
        <v>0</v>
      </c>
      <c r="T205" s="334">
        <f t="shared" si="15"/>
        <v>864224</v>
      </c>
    </row>
    <row r="206" spans="1:20" ht="15.75" customHeight="1" hidden="1">
      <c r="A206" s="670"/>
      <c r="B206" s="640"/>
      <c r="C206" s="656">
        <v>4040</v>
      </c>
      <c r="D206" s="634"/>
      <c r="E206" s="121" t="s">
        <v>169</v>
      </c>
      <c r="F206" s="98">
        <f>SUM(LO!F27+ZSZ!F27)</f>
        <v>68144</v>
      </c>
      <c r="G206" s="218">
        <f>SUM(LO!G27+ZSZ!G27)</f>
        <v>0</v>
      </c>
      <c r="H206" s="334">
        <f t="shared" si="15"/>
        <v>68144</v>
      </c>
      <c r="I206" s="467">
        <f>SUM(LO!I27+ZSZ!I27)</f>
        <v>0</v>
      </c>
      <c r="J206" s="93">
        <f t="shared" si="15"/>
        <v>68144</v>
      </c>
      <c r="K206" s="218">
        <f>SUM(LO!K27+ZSZ!K27)</f>
        <v>0</v>
      </c>
      <c r="L206" s="93">
        <f t="shared" si="15"/>
        <v>68144</v>
      </c>
      <c r="M206" s="218">
        <f>SUM(LO!M27+ZSZ!M27)</f>
        <v>0</v>
      </c>
      <c r="N206" s="93">
        <f t="shared" si="15"/>
        <v>68144</v>
      </c>
      <c r="O206" s="218">
        <f>SUM(LO!O27+ZSZ!O27)</f>
        <v>0</v>
      </c>
      <c r="P206" s="93">
        <f t="shared" si="15"/>
        <v>68144</v>
      </c>
      <c r="Q206" s="218">
        <f>SUM(LO!Q27+ZSZ!Q27)</f>
        <v>0</v>
      </c>
      <c r="R206" s="93">
        <f t="shared" si="15"/>
        <v>68144</v>
      </c>
      <c r="S206" s="218">
        <f>SUM(LO!S27+ZSZ!S27)</f>
        <v>0</v>
      </c>
      <c r="T206" s="334">
        <f t="shared" si="15"/>
        <v>68144</v>
      </c>
    </row>
    <row r="207" spans="1:20" ht="15.75" customHeight="1">
      <c r="A207" s="670"/>
      <c r="B207" s="640"/>
      <c r="C207" s="656">
        <v>4110</v>
      </c>
      <c r="D207" s="634"/>
      <c r="E207" s="165" t="s">
        <v>127</v>
      </c>
      <c r="F207" s="98">
        <f>SUM(LO!F28+ZSZ!F28)</f>
        <v>158858</v>
      </c>
      <c r="G207" s="218">
        <f>SUM(LO!G28+ZSZ!G28)</f>
        <v>-790</v>
      </c>
      <c r="H207" s="334">
        <f t="shared" si="15"/>
        <v>158068</v>
      </c>
      <c r="I207" s="467">
        <f>SUM(LO!I28+ZSZ!I28)</f>
        <v>0</v>
      </c>
      <c r="J207" s="93">
        <f t="shared" si="15"/>
        <v>158068</v>
      </c>
      <c r="K207" s="218">
        <f>SUM(LO!K28+ZSZ!K28)</f>
        <v>0</v>
      </c>
      <c r="L207" s="93">
        <f t="shared" si="15"/>
        <v>158068</v>
      </c>
      <c r="M207" s="218">
        <f>SUM(LO!M28+ZSZ!M28)</f>
        <v>0</v>
      </c>
      <c r="N207" s="93">
        <f t="shared" si="15"/>
        <v>158068</v>
      </c>
      <c r="O207" s="218">
        <f>SUM(LO!O28+ZSZ!O28)</f>
        <v>0</v>
      </c>
      <c r="P207" s="93">
        <f t="shared" si="15"/>
        <v>158068</v>
      </c>
      <c r="Q207" s="218">
        <f>SUM(LO!Q28+ZSZ!Q28)</f>
        <v>0</v>
      </c>
      <c r="R207" s="93">
        <f t="shared" si="15"/>
        <v>158068</v>
      </c>
      <c r="S207" s="218">
        <f>SUM(LO!S28+ZSZ!S28)</f>
        <v>0</v>
      </c>
      <c r="T207" s="334">
        <f t="shared" si="15"/>
        <v>158068</v>
      </c>
    </row>
    <row r="208" spans="1:20" ht="15.75" customHeight="1">
      <c r="A208" s="670"/>
      <c r="B208" s="640"/>
      <c r="C208" s="656">
        <v>4120</v>
      </c>
      <c r="D208" s="634"/>
      <c r="E208" s="165" t="s">
        <v>128</v>
      </c>
      <c r="F208" s="93">
        <f>SUM(LO!F29+ZSZ!F29)</f>
        <v>22400</v>
      </c>
      <c r="G208" s="218">
        <f>SUM(LO!G29+ZSZ!G29)</f>
        <v>-96</v>
      </c>
      <c r="H208" s="334">
        <f t="shared" si="15"/>
        <v>22304</v>
      </c>
      <c r="I208" s="467">
        <f>SUM(LO!I29+ZSZ!I29)</f>
        <v>0</v>
      </c>
      <c r="J208" s="93">
        <f t="shared" si="15"/>
        <v>22304</v>
      </c>
      <c r="K208" s="218">
        <f>SUM(LO!K29+ZSZ!K29)</f>
        <v>0</v>
      </c>
      <c r="L208" s="93">
        <f t="shared" si="15"/>
        <v>22304</v>
      </c>
      <c r="M208" s="218">
        <f>SUM(LO!M29+ZSZ!M29)</f>
        <v>0</v>
      </c>
      <c r="N208" s="93">
        <f t="shared" si="15"/>
        <v>22304</v>
      </c>
      <c r="O208" s="218">
        <f>SUM(LO!O29+ZSZ!O29)</f>
        <v>0</v>
      </c>
      <c r="P208" s="93">
        <f t="shared" si="15"/>
        <v>22304</v>
      </c>
      <c r="Q208" s="218">
        <f>SUM(LO!Q29+ZSZ!Q29)</f>
        <v>0</v>
      </c>
      <c r="R208" s="93">
        <f t="shared" si="15"/>
        <v>22304</v>
      </c>
      <c r="S208" s="218">
        <f>SUM(LO!S29+ZSZ!S29)</f>
        <v>0</v>
      </c>
      <c r="T208" s="334">
        <f t="shared" si="15"/>
        <v>22304</v>
      </c>
    </row>
    <row r="209" spans="1:20" ht="15.75" customHeight="1" hidden="1">
      <c r="A209" s="670"/>
      <c r="B209" s="640"/>
      <c r="C209" s="656">
        <v>4170</v>
      </c>
      <c r="D209" s="634"/>
      <c r="E209" s="165" t="s">
        <v>131</v>
      </c>
      <c r="F209" s="98">
        <f>SUM(LO!F30+ZSZ!F30)</f>
        <v>2000</v>
      </c>
      <c r="G209" s="218">
        <f>SUM(LO!G30+ZSZ!G30)</f>
        <v>0</v>
      </c>
      <c r="H209" s="334">
        <f t="shared" si="15"/>
        <v>2000</v>
      </c>
      <c r="I209" s="467">
        <f>SUM(LO!I30+ZSZ!I30)</f>
        <v>0</v>
      </c>
      <c r="J209" s="93">
        <f t="shared" si="15"/>
        <v>2000</v>
      </c>
      <c r="K209" s="218">
        <f>SUM(LO!K30+ZSZ!K30)</f>
        <v>0</v>
      </c>
      <c r="L209" s="93">
        <f t="shared" si="15"/>
        <v>2000</v>
      </c>
      <c r="M209" s="218">
        <f>SUM(LO!M30+ZSZ!M30)</f>
        <v>0</v>
      </c>
      <c r="N209" s="93">
        <f t="shared" si="15"/>
        <v>2000</v>
      </c>
      <c r="O209" s="218">
        <f>SUM(LO!O30+ZSZ!O30)</f>
        <v>0</v>
      </c>
      <c r="P209" s="93">
        <f t="shared" si="15"/>
        <v>2000</v>
      </c>
      <c r="Q209" s="218">
        <f>SUM(LO!Q30+ZSZ!Q30)</f>
        <v>0</v>
      </c>
      <c r="R209" s="93">
        <f t="shared" si="15"/>
        <v>2000</v>
      </c>
      <c r="S209" s="218">
        <f>SUM(LO!S30+ZSZ!S30)</f>
        <v>0</v>
      </c>
      <c r="T209" s="334">
        <f t="shared" si="15"/>
        <v>2000</v>
      </c>
    </row>
    <row r="210" spans="1:20" ht="15.75" customHeight="1" hidden="1">
      <c r="A210" s="670"/>
      <c r="B210" s="640"/>
      <c r="C210" s="635">
        <v>4210</v>
      </c>
      <c r="D210" s="634"/>
      <c r="E210" s="120" t="s">
        <v>119</v>
      </c>
      <c r="F210" s="92">
        <f>SUM(LO!F31+ZSZ!F31)</f>
        <v>31710</v>
      </c>
      <c r="G210" s="218">
        <f>SUM(LO!G31+ZSZ!G31)</f>
        <v>0</v>
      </c>
      <c r="H210" s="335">
        <f t="shared" si="15"/>
        <v>31710</v>
      </c>
      <c r="I210" s="467">
        <f>SUM(LO!I31+ZSZ!I31)</f>
        <v>0</v>
      </c>
      <c r="J210" s="90">
        <f t="shared" si="15"/>
        <v>31710</v>
      </c>
      <c r="K210" s="218">
        <f>SUM(LO!K31+ZSZ!K31)</f>
        <v>0</v>
      </c>
      <c r="L210" s="90">
        <f t="shared" si="15"/>
        <v>31710</v>
      </c>
      <c r="M210" s="218">
        <f>SUM(LO!M31+ZSZ!M31)</f>
        <v>0</v>
      </c>
      <c r="N210" s="90">
        <f t="shared" si="15"/>
        <v>31710</v>
      </c>
      <c r="O210" s="218">
        <f>SUM(LO!O31+ZSZ!O31)</f>
        <v>0</v>
      </c>
      <c r="P210" s="90">
        <f t="shared" si="15"/>
        <v>31710</v>
      </c>
      <c r="Q210" s="218">
        <f>SUM(LO!Q31+ZSZ!Q31)</f>
        <v>0</v>
      </c>
      <c r="R210" s="90">
        <f t="shared" si="15"/>
        <v>31710</v>
      </c>
      <c r="S210" s="218">
        <f>SUM(LO!S31+ZSZ!S31)</f>
        <v>0</v>
      </c>
      <c r="T210" s="335">
        <f t="shared" si="15"/>
        <v>31710</v>
      </c>
    </row>
    <row r="211" spans="1:20" ht="21.75" customHeight="1" hidden="1">
      <c r="A211" s="670"/>
      <c r="B211" s="640"/>
      <c r="C211" s="635">
        <v>4240</v>
      </c>
      <c r="D211" s="634"/>
      <c r="E211" s="120" t="s">
        <v>143</v>
      </c>
      <c r="F211" s="92">
        <f>SUM(LO!F32+ZSZ!F32)</f>
        <v>2000</v>
      </c>
      <c r="G211" s="218">
        <f>SUM(LO!G32+ZSZ!G32)</f>
        <v>0</v>
      </c>
      <c r="H211" s="335">
        <f t="shared" si="15"/>
        <v>2000</v>
      </c>
      <c r="I211" s="467">
        <f>SUM(LO!I32+ZSZ!I32)</f>
        <v>0</v>
      </c>
      <c r="J211" s="90">
        <f t="shared" si="15"/>
        <v>2000</v>
      </c>
      <c r="K211" s="218">
        <f>SUM(LO!K32+ZSZ!K32)</f>
        <v>0</v>
      </c>
      <c r="L211" s="90">
        <f t="shared" si="15"/>
        <v>2000</v>
      </c>
      <c r="M211" s="218">
        <f>SUM(LO!M32+ZSZ!M32)</f>
        <v>0</v>
      </c>
      <c r="N211" s="90">
        <f t="shared" si="15"/>
        <v>2000</v>
      </c>
      <c r="O211" s="218">
        <f>SUM(LO!O32+ZSZ!O32)</f>
        <v>0</v>
      </c>
      <c r="P211" s="90">
        <f t="shared" si="15"/>
        <v>2000</v>
      </c>
      <c r="Q211" s="218">
        <f>SUM(LO!Q32+ZSZ!Q32)</f>
        <v>0</v>
      </c>
      <c r="R211" s="90">
        <f t="shared" si="15"/>
        <v>2000</v>
      </c>
      <c r="S211" s="218">
        <f>SUM(LO!S32+ZSZ!S32)</f>
        <v>0</v>
      </c>
      <c r="T211" s="335">
        <f t="shared" si="15"/>
        <v>2000</v>
      </c>
    </row>
    <row r="212" spans="1:20" ht="15.75" customHeight="1" hidden="1">
      <c r="A212" s="670"/>
      <c r="B212" s="640"/>
      <c r="C212" s="635">
        <v>4260</v>
      </c>
      <c r="D212" s="634"/>
      <c r="E212" s="120" t="s">
        <v>124</v>
      </c>
      <c r="F212" s="92">
        <f>SUM(LO!F33+ZSZ!F33)</f>
        <v>15000</v>
      </c>
      <c r="G212" s="218">
        <f>SUM(LO!G33+ZSZ!G33)</f>
        <v>0</v>
      </c>
      <c r="H212" s="335">
        <f t="shared" si="15"/>
        <v>15000</v>
      </c>
      <c r="I212" s="467">
        <f>SUM(LO!I33+ZSZ!I33)</f>
        <v>0</v>
      </c>
      <c r="J212" s="90">
        <f t="shared" si="15"/>
        <v>15000</v>
      </c>
      <c r="K212" s="218">
        <f>SUM(LO!K33+ZSZ!K33)</f>
        <v>0</v>
      </c>
      <c r="L212" s="90">
        <f t="shared" si="15"/>
        <v>15000</v>
      </c>
      <c r="M212" s="218">
        <f>SUM(LO!M33+ZSZ!M33)</f>
        <v>0</v>
      </c>
      <c r="N212" s="90">
        <f t="shared" si="15"/>
        <v>15000</v>
      </c>
      <c r="O212" s="218">
        <f>SUM(LO!O33+ZSZ!O33)</f>
        <v>0</v>
      </c>
      <c r="P212" s="90">
        <f t="shared" si="15"/>
        <v>15000</v>
      </c>
      <c r="Q212" s="218">
        <f>SUM(LO!Q33+ZSZ!Q33)</f>
        <v>0</v>
      </c>
      <c r="R212" s="90">
        <f t="shared" si="15"/>
        <v>15000</v>
      </c>
      <c r="S212" s="218">
        <f>SUM(LO!S33+ZSZ!S33)</f>
        <v>0</v>
      </c>
      <c r="T212" s="335">
        <f t="shared" si="15"/>
        <v>15000</v>
      </c>
    </row>
    <row r="213" spans="1:20" ht="15.75" customHeight="1" hidden="1">
      <c r="A213" s="670"/>
      <c r="B213" s="640"/>
      <c r="C213" s="635">
        <v>4270</v>
      </c>
      <c r="D213" s="634"/>
      <c r="E213" s="120" t="s">
        <v>120</v>
      </c>
      <c r="F213" s="92">
        <f>SUM(LO!F34+ZSZ!F34)</f>
        <v>16500</v>
      </c>
      <c r="G213" s="218">
        <f>SUM(LO!G34+ZSZ!G34)</f>
        <v>0</v>
      </c>
      <c r="H213" s="335">
        <f t="shared" si="15"/>
        <v>16500</v>
      </c>
      <c r="I213" s="467">
        <f>SUM(LO!I34+ZSZ!I34)</f>
        <v>0</v>
      </c>
      <c r="J213" s="90">
        <f t="shared" si="15"/>
        <v>16500</v>
      </c>
      <c r="K213" s="218">
        <f>SUM(LO!K34+ZSZ!K34)</f>
        <v>0</v>
      </c>
      <c r="L213" s="90">
        <f t="shared" si="15"/>
        <v>16500</v>
      </c>
      <c r="M213" s="218">
        <f>SUM(LO!M34+ZSZ!M34)</f>
        <v>0</v>
      </c>
      <c r="N213" s="90">
        <f t="shared" si="15"/>
        <v>16500</v>
      </c>
      <c r="O213" s="218">
        <f>SUM(LO!O34+ZSZ!O34)</f>
        <v>0</v>
      </c>
      <c r="P213" s="90">
        <f t="shared" si="15"/>
        <v>16500</v>
      </c>
      <c r="Q213" s="218">
        <f>SUM(LO!Q34+ZSZ!Q34)</f>
        <v>0</v>
      </c>
      <c r="R213" s="90">
        <f t="shared" si="15"/>
        <v>16500</v>
      </c>
      <c r="S213" s="218">
        <f>SUM(LO!S34+ZSZ!S34)</f>
        <v>0</v>
      </c>
      <c r="T213" s="335">
        <f t="shared" si="15"/>
        <v>16500</v>
      </c>
    </row>
    <row r="214" spans="1:20" ht="15.75" customHeight="1" hidden="1">
      <c r="A214" s="670"/>
      <c r="B214" s="640"/>
      <c r="C214" s="635">
        <v>4280</v>
      </c>
      <c r="D214" s="634"/>
      <c r="E214" s="120" t="s">
        <v>132</v>
      </c>
      <c r="F214" s="92">
        <f>SUM(LO!F35+ZSZ!F35)</f>
        <v>1500</v>
      </c>
      <c r="G214" s="218">
        <f>SUM(LO!G35+ZSZ!G35)</f>
        <v>0</v>
      </c>
      <c r="H214" s="335">
        <f t="shared" si="15"/>
        <v>1500</v>
      </c>
      <c r="I214" s="467">
        <f>SUM(LO!I35+ZSZ!I35)</f>
        <v>0</v>
      </c>
      <c r="J214" s="90">
        <f t="shared" si="15"/>
        <v>1500</v>
      </c>
      <c r="K214" s="218">
        <f>SUM(LO!K35+ZSZ!K35)</f>
        <v>0</v>
      </c>
      <c r="L214" s="90">
        <f t="shared" si="15"/>
        <v>1500</v>
      </c>
      <c r="M214" s="218">
        <f>SUM(LO!M35+ZSZ!M35)</f>
        <v>0</v>
      </c>
      <c r="N214" s="90">
        <f t="shared" si="15"/>
        <v>1500</v>
      </c>
      <c r="O214" s="218">
        <f>SUM(LO!O35+ZSZ!O35)</f>
        <v>0</v>
      </c>
      <c r="P214" s="90">
        <f t="shared" si="15"/>
        <v>1500</v>
      </c>
      <c r="Q214" s="218">
        <f>SUM(LO!Q35+ZSZ!Q35)</f>
        <v>0</v>
      </c>
      <c r="R214" s="90">
        <f t="shared" si="15"/>
        <v>1500</v>
      </c>
      <c r="S214" s="218">
        <f>SUM(LO!S35+ZSZ!S35)</f>
        <v>0</v>
      </c>
      <c r="T214" s="335">
        <f t="shared" si="15"/>
        <v>1500</v>
      </c>
    </row>
    <row r="215" spans="1:20" ht="11.25" customHeight="1" hidden="1">
      <c r="A215" s="670"/>
      <c r="B215" s="640"/>
      <c r="C215" s="635">
        <v>4300</v>
      </c>
      <c r="D215" s="634"/>
      <c r="E215" s="120" t="s">
        <v>117</v>
      </c>
      <c r="F215" s="92">
        <f>SUM(LO!F36+ZSZ!F36)</f>
        <v>32507</v>
      </c>
      <c r="G215" s="218">
        <f>SUM(LO!G36+ZSZ!G36)</f>
        <v>0</v>
      </c>
      <c r="H215" s="335">
        <f t="shared" si="15"/>
        <v>32507</v>
      </c>
      <c r="I215" s="467">
        <f>SUM(LO!I36+ZSZ!I36)</f>
        <v>0</v>
      </c>
      <c r="J215" s="90">
        <f t="shared" si="15"/>
        <v>32507</v>
      </c>
      <c r="K215" s="218">
        <f>SUM(LO!K36+ZSZ!K36)</f>
        <v>0</v>
      </c>
      <c r="L215" s="90">
        <f t="shared" si="15"/>
        <v>32507</v>
      </c>
      <c r="M215" s="218">
        <f>SUM(LO!M36+ZSZ!M36)</f>
        <v>0</v>
      </c>
      <c r="N215" s="90">
        <f t="shared" si="15"/>
        <v>32507</v>
      </c>
      <c r="O215" s="218">
        <f>SUM(LO!O36+ZSZ!O36)</f>
        <v>0</v>
      </c>
      <c r="P215" s="90">
        <f t="shared" si="15"/>
        <v>32507</v>
      </c>
      <c r="Q215" s="218">
        <f>SUM(LO!Q36+ZSZ!Q36)</f>
        <v>0</v>
      </c>
      <c r="R215" s="90">
        <f t="shared" si="15"/>
        <v>32507</v>
      </c>
      <c r="S215" s="218">
        <f>SUM(LO!S36+ZSZ!S36)</f>
        <v>0</v>
      </c>
      <c r="T215" s="335">
        <f t="shared" si="15"/>
        <v>32507</v>
      </c>
    </row>
    <row r="216" spans="1:20" ht="15.75" customHeight="1" hidden="1">
      <c r="A216" s="670"/>
      <c r="B216" s="640"/>
      <c r="C216" s="635">
        <v>4350</v>
      </c>
      <c r="D216" s="634"/>
      <c r="E216" s="120" t="s">
        <v>177</v>
      </c>
      <c r="F216" s="92">
        <f>SUM(LO!F37+ZSZ!F37)</f>
        <v>1800</v>
      </c>
      <c r="G216" s="218">
        <f>SUM(LO!G37+ZSZ!G37)</f>
        <v>0</v>
      </c>
      <c r="H216" s="335">
        <f t="shared" si="15"/>
        <v>1800</v>
      </c>
      <c r="I216" s="467">
        <f>SUM(LO!I37+ZSZ!I37)</f>
        <v>0</v>
      </c>
      <c r="J216" s="90">
        <f t="shared" si="15"/>
        <v>1800</v>
      </c>
      <c r="K216" s="218">
        <f>SUM(LO!K37+ZSZ!K37)</f>
        <v>0</v>
      </c>
      <c r="L216" s="90">
        <f t="shared" si="15"/>
        <v>1800</v>
      </c>
      <c r="M216" s="218">
        <f>SUM(LO!M37+ZSZ!M37)</f>
        <v>0</v>
      </c>
      <c r="N216" s="90">
        <f t="shared" si="15"/>
        <v>1800</v>
      </c>
      <c r="O216" s="218">
        <f>SUM(LO!O37+ZSZ!O37)</f>
        <v>0</v>
      </c>
      <c r="P216" s="90">
        <f t="shared" si="15"/>
        <v>1800</v>
      </c>
      <c r="Q216" s="218">
        <f>SUM(LO!Q37+ZSZ!Q37)</f>
        <v>0</v>
      </c>
      <c r="R216" s="90">
        <f t="shared" si="15"/>
        <v>1800</v>
      </c>
      <c r="S216" s="218">
        <f>SUM(LO!S37+ZSZ!S37)</f>
        <v>0</v>
      </c>
      <c r="T216" s="335">
        <f t="shared" si="15"/>
        <v>1800</v>
      </c>
    </row>
    <row r="217" spans="1:20" ht="21.75" customHeight="1" hidden="1">
      <c r="A217" s="670"/>
      <c r="B217" s="640"/>
      <c r="C217" s="635">
        <v>4370</v>
      </c>
      <c r="D217" s="634"/>
      <c r="E217" s="120" t="s">
        <v>134</v>
      </c>
      <c r="F217" s="92">
        <f>SUM(LO!F38+ZSZ!F38)</f>
        <v>4800</v>
      </c>
      <c r="G217" s="218">
        <f>SUM(LO!G38+ZSZ!G38)</f>
        <v>0</v>
      </c>
      <c r="H217" s="335">
        <f t="shared" si="15"/>
        <v>4800</v>
      </c>
      <c r="I217" s="467">
        <f>SUM(LO!I38+ZSZ!I38)</f>
        <v>0</v>
      </c>
      <c r="J217" s="90">
        <f t="shared" si="15"/>
        <v>4800</v>
      </c>
      <c r="K217" s="218">
        <f>SUM(LO!K38+ZSZ!K38)</f>
        <v>0</v>
      </c>
      <c r="L217" s="90">
        <f t="shared" si="15"/>
        <v>4800</v>
      </c>
      <c r="M217" s="218">
        <f>SUM(LO!M38+ZSZ!M38)</f>
        <v>0</v>
      </c>
      <c r="N217" s="90">
        <f t="shared" si="15"/>
        <v>4800</v>
      </c>
      <c r="O217" s="218">
        <f>SUM(LO!O38+ZSZ!O38)</f>
        <v>0</v>
      </c>
      <c r="P217" s="90">
        <f t="shared" si="15"/>
        <v>4800</v>
      </c>
      <c r="Q217" s="218">
        <f>SUM(LO!Q38+ZSZ!Q38)</f>
        <v>0</v>
      </c>
      <c r="R217" s="90">
        <f t="shared" si="15"/>
        <v>4800</v>
      </c>
      <c r="S217" s="218">
        <f>SUM(LO!S38+ZSZ!S38)</f>
        <v>0</v>
      </c>
      <c r="T217" s="335">
        <f t="shared" si="15"/>
        <v>4800</v>
      </c>
    </row>
    <row r="218" spans="1:20" ht="15.75" customHeight="1" hidden="1">
      <c r="A218" s="670"/>
      <c r="B218" s="640"/>
      <c r="C218" s="635">
        <v>4410</v>
      </c>
      <c r="D218" s="634"/>
      <c r="E218" s="122" t="s">
        <v>130</v>
      </c>
      <c r="F218" s="92">
        <f>SUM(LO!F39+ZSZ!F39)</f>
        <v>1500</v>
      </c>
      <c r="G218" s="218">
        <f>SUM(LO!G39+ZSZ!G39)</f>
        <v>0</v>
      </c>
      <c r="H218" s="335">
        <f t="shared" si="15"/>
        <v>1500</v>
      </c>
      <c r="I218" s="467">
        <f>SUM(LO!I39+ZSZ!I39)</f>
        <v>0</v>
      </c>
      <c r="J218" s="90">
        <f t="shared" si="15"/>
        <v>1500</v>
      </c>
      <c r="K218" s="218">
        <f>SUM(LO!K39+ZSZ!K39)</f>
        <v>0</v>
      </c>
      <c r="L218" s="90">
        <f t="shared" si="15"/>
        <v>1500</v>
      </c>
      <c r="M218" s="218">
        <f>SUM(LO!M39+ZSZ!M39)</f>
        <v>0</v>
      </c>
      <c r="N218" s="90">
        <f t="shared" si="15"/>
        <v>1500</v>
      </c>
      <c r="O218" s="218">
        <f>SUM(LO!O39+ZSZ!O39)</f>
        <v>0</v>
      </c>
      <c r="P218" s="90">
        <f t="shared" si="15"/>
        <v>1500</v>
      </c>
      <c r="Q218" s="218">
        <f>SUM(LO!Q39+ZSZ!Q39)</f>
        <v>0</v>
      </c>
      <c r="R218" s="90">
        <f t="shared" si="15"/>
        <v>1500</v>
      </c>
      <c r="S218" s="218">
        <f>SUM(LO!S39+ZSZ!S39)</f>
        <v>0</v>
      </c>
      <c r="T218" s="335">
        <f t="shared" si="15"/>
        <v>1500</v>
      </c>
    </row>
    <row r="219" spans="1:20" ht="15.75" customHeight="1" hidden="1">
      <c r="A219" s="670"/>
      <c r="B219" s="640"/>
      <c r="C219" s="635">
        <v>4430</v>
      </c>
      <c r="D219" s="634"/>
      <c r="E219" s="120" t="s">
        <v>122</v>
      </c>
      <c r="F219" s="92">
        <f>SUM(LO!F40+ZSZ!F40)</f>
        <v>1293</v>
      </c>
      <c r="G219" s="218">
        <f>SUM(LO!G40+ZSZ!G40)</f>
        <v>0</v>
      </c>
      <c r="H219" s="335">
        <f t="shared" si="15"/>
        <v>1293</v>
      </c>
      <c r="I219" s="467">
        <f>SUM(LO!I40+ZSZ!I40)</f>
        <v>0</v>
      </c>
      <c r="J219" s="90">
        <f t="shared" si="15"/>
        <v>1293</v>
      </c>
      <c r="K219" s="218">
        <f>SUM(LO!K40+ZSZ!K40)</f>
        <v>0</v>
      </c>
      <c r="L219" s="90">
        <f t="shared" si="15"/>
        <v>1293</v>
      </c>
      <c r="M219" s="218">
        <f>SUM(LO!M40+ZSZ!M40)</f>
        <v>0</v>
      </c>
      <c r="N219" s="90">
        <f t="shared" si="15"/>
        <v>1293</v>
      </c>
      <c r="O219" s="218">
        <f>SUM(LO!O40+ZSZ!O40)</f>
        <v>0</v>
      </c>
      <c r="P219" s="90">
        <f t="shared" si="15"/>
        <v>1293</v>
      </c>
      <c r="Q219" s="218">
        <f>SUM(LO!Q40+ZSZ!Q40)</f>
        <v>0</v>
      </c>
      <c r="R219" s="90">
        <f t="shared" si="15"/>
        <v>1293</v>
      </c>
      <c r="S219" s="218">
        <f>SUM(LO!S40+ZSZ!S40)</f>
        <v>0</v>
      </c>
      <c r="T219" s="335">
        <f t="shared" si="15"/>
        <v>1293</v>
      </c>
    </row>
    <row r="220" spans="1:20" ht="21.75" customHeight="1" hidden="1">
      <c r="A220" s="670"/>
      <c r="B220" s="640"/>
      <c r="C220" s="635">
        <v>4440</v>
      </c>
      <c r="D220" s="634"/>
      <c r="E220" s="120" t="s">
        <v>135</v>
      </c>
      <c r="F220" s="92">
        <f>SUM(LO!F41+ZSZ!F41)</f>
        <v>56000</v>
      </c>
      <c r="G220" s="218">
        <f>SUM(LO!G41+ZSZ!G41)</f>
        <v>0</v>
      </c>
      <c r="H220" s="335">
        <f t="shared" si="15"/>
        <v>56000</v>
      </c>
      <c r="I220" s="467">
        <f>SUM(LO!I41+ZSZ!I41)</f>
        <v>0</v>
      </c>
      <c r="J220" s="90">
        <f t="shared" si="15"/>
        <v>56000</v>
      </c>
      <c r="K220" s="218">
        <f>SUM(LO!K41+ZSZ!K41)</f>
        <v>0</v>
      </c>
      <c r="L220" s="90">
        <f t="shared" si="15"/>
        <v>56000</v>
      </c>
      <c r="M220" s="218">
        <f>SUM(LO!M41+ZSZ!M41)</f>
        <v>0</v>
      </c>
      <c r="N220" s="90">
        <f t="shared" si="15"/>
        <v>56000</v>
      </c>
      <c r="O220" s="218">
        <f>SUM(LO!O41+ZSZ!O41)</f>
        <v>0</v>
      </c>
      <c r="P220" s="90">
        <f t="shared" si="15"/>
        <v>56000</v>
      </c>
      <c r="Q220" s="218">
        <f>SUM(LO!Q41+ZSZ!Q41)</f>
        <v>0</v>
      </c>
      <c r="R220" s="90">
        <f t="shared" si="15"/>
        <v>56000</v>
      </c>
      <c r="S220" s="218">
        <f>SUM(LO!S41+ZSZ!S41)</f>
        <v>0</v>
      </c>
      <c r="T220" s="335">
        <f t="shared" si="15"/>
        <v>56000</v>
      </c>
    </row>
    <row r="221" spans="1:20" ht="21.75" customHeight="1" hidden="1">
      <c r="A221" s="670"/>
      <c r="B221" s="640"/>
      <c r="C221" s="667">
        <v>4700</v>
      </c>
      <c r="D221" s="668"/>
      <c r="E221" s="120" t="s">
        <v>202</v>
      </c>
      <c r="F221" s="92">
        <f>SUM(LO!F42+ZSZ!F42)</f>
        <v>800</v>
      </c>
      <c r="G221" s="218">
        <f>SUM(LO!G42+ZSZ!G42)</f>
        <v>0</v>
      </c>
      <c r="H221" s="335">
        <f t="shared" si="15"/>
        <v>800</v>
      </c>
      <c r="I221" s="467">
        <f>SUM(LO!I42+ZSZ!I42)</f>
        <v>0</v>
      </c>
      <c r="J221" s="90">
        <f t="shared" si="15"/>
        <v>800</v>
      </c>
      <c r="K221" s="218">
        <f>SUM(LO!K42+ZSZ!K42)</f>
        <v>0</v>
      </c>
      <c r="L221" s="90">
        <f t="shared" si="15"/>
        <v>800</v>
      </c>
      <c r="M221" s="218">
        <f>SUM(LO!M42+ZSZ!M42)</f>
        <v>0</v>
      </c>
      <c r="N221" s="90">
        <f t="shared" si="15"/>
        <v>800</v>
      </c>
      <c r="O221" s="218">
        <f>SUM(LO!O42+ZSZ!O42)</f>
        <v>0</v>
      </c>
      <c r="P221" s="90">
        <f t="shared" si="15"/>
        <v>800</v>
      </c>
      <c r="Q221" s="218">
        <f>SUM(LO!Q42+ZSZ!Q42)</f>
        <v>0</v>
      </c>
      <c r="R221" s="90">
        <f t="shared" si="15"/>
        <v>800</v>
      </c>
      <c r="S221" s="218">
        <f>SUM(LO!S42+ZSZ!S42)</f>
        <v>0</v>
      </c>
      <c r="T221" s="335">
        <f t="shared" si="15"/>
        <v>800</v>
      </c>
    </row>
    <row r="222" spans="1:20" ht="21.75" customHeight="1" hidden="1">
      <c r="A222" s="670"/>
      <c r="B222" s="640"/>
      <c r="C222" s="642">
        <v>4740</v>
      </c>
      <c r="D222" s="631"/>
      <c r="E222" s="166" t="s">
        <v>197</v>
      </c>
      <c r="F222" s="92">
        <f>SUM(LO!F43+ZSZ!F43)</f>
        <v>600</v>
      </c>
      <c r="G222" s="218">
        <f>SUM(LO!G43+ZSZ!G43)</f>
        <v>0</v>
      </c>
      <c r="H222" s="335">
        <f t="shared" si="15"/>
        <v>600</v>
      </c>
      <c r="I222" s="467">
        <f>SUM(LO!I43+ZSZ!I43)</f>
        <v>0</v>
      </c>
      <c r="J222" s="90">
        <f t="shared" si="15"/>
        <v>600</v>
      </c>
      <c r="K222" s="218">
        <f>SUM(LO!K43+ZSZ!K43)</f>
        <v>0</v>
      </c>
      <c r="L222" s="90">
        <f t="shared" si="15"/>
        <v>600</v>
      </c>
      <c r="M222" s="218">
        <f>SUM(LO!M43+ZSZ!M43)</f>
        <v>0</v>
      </c>
      <c r="N222" s="90">
        <f t="shared" si="15"/>
        <v>600</v>
      </c>
      <c r="O222" s="218">
        <f>SUM(LO!O43+ZSZ!O43)</f>
        <v>0</v>
      </c>
      <c r="P222" s="90">
        <f t="shared" si="15"/>
        <v>600</v>
      </c>
      <c r="Q222" s="218">
        <f>SUM(LO!Q43+ZSZ!Q43)</f>
        <v>0</v>
      </c>
      <c r="R222" s="90">
        <f t="shared" si="15"/>
        <v>600</v>
      </c>
      <c r="S222" s="218">
        <f>SUM(LO!S43+ZSZ!S43)</f>
        <v>0</v>
      </c>
      <c r="T222" s="335">
        <f t="shared" si="15"/>
        <v>600</v>
      </c>
    </row>
    <row r="223" spans="1:20" ht="21.75" customHeight="1" hidden="1">
      <c r="A223" s="670"/>
      <c r="B223" s="641"/>
      <c r="C223" s="740">
        <v>4750</v>
      </c>
      <c r="D223" s="734"/>
      <c r="E223" s="120" t="s">
        <v>136</v>
      </c>
      <c r="F223" s="92">
        <f>SUM(LO!F44+ZSZ!F44)</f>
        <v>4000</v>
      </c>
      <c r="G223" s="218">
        <f>SUM(LO!G44+ZSZ!G44)</f>
        <v>0</v>
      </c>
      <c r="H223" s="335">
        <f t="shared" si="15"/>
        <v>4000</v>
      </c>
      <c r="I223" s="467">
        <f>SUM(LO!I44+ZSZ!I44)</f>
        <v>0</v>
      </c>
      <c r="J223" s="90">
        <f t="shared" si="15"/>
        <v>4000</v>
      </c>
      <c r="K223" s="218">
        <f>SUM(LO!K44+ZSZ!K44)</f>
        <v>0</v>
      </c>
      <c r="L223" s="90">
        <f t="shared" si="15"/>
        <v>4000</v>
      </c>
      <c r="M223" s="218">
        <f>SUM(LO!M44+ZSZ!M44)</f>
        <v>0</v>
      </c>
      <c r="N223" s="90">
        <f t="shared" si="15"/>
        <v>4000</v>
      </c>
      <c r="O223" s="218">
        <f>SUM(LO!O44+ZSZ!O44)</f>
        <v>0</v>
      </c>
      <c r="P223" s="90">
        <f t="shared" si="15"/>
        <v>4000</v>
      </c>
      <c r="Q223" s="218">
        <f>SUM(LO!Q44+ZSZ!Q44)</f>
        <v>0</v>
      </c>
      <c r="R223" s="90">
        <f t="shared" si="15"/>
        <v>4000</v>
      </c>
      <c r="S223" s="218">
        <f>SUM(LO!S44+ZSZ!S44)</f>
        <v>0</v>
      </c>
      <c r="T223" s="335">
        <f t="shared" si="15"/>
        <v>4000</v>
      </c>
    </row>
    <row r="224" spans="1:20" s="173" customFormat="1" ht="19.5" customHeight="1">
      <c r="A224" s="670"/>
      <c r="B224" s="153">
        <v>80134</v>
      </c>
      <c r="C224" s="736" t="s">
        <v>203</v>
      </c>
      <c r="D224" s="728"/>
      <c r="E224" s="729"/>
      <c r="F224" s="363">
        <f>SUM(F225:F242)</f>
        <v>333967</v>
      </c>
      <c r="G224" s="363">
        <f>SUM(G225:G242)</f>
        <v>132702</v>
      </c>
      <c r="H224" s="365">
        <f>H225+H226+H227+H228+H229+H230+H231+H232+H233+H234+H235+H236+H237+H238+H239+H240+H241+H242</f>
        <v>466669</v>
      </c>
      <c r="I224" s="466"/>
      <c r="J224" s="363">
        <f>J225+J226+J227+J228+J229+J230+J231+J232+J233+J234+J235+J236+J237+J238+J239+J240+J241+J242</f>
        <v>466669</v>
      </c>
      <c r="K224" s="364"/>
      <c r="L224" s="363">
        <f>L225+L226+L227+L228+L229+L230+L231+L232+L233+L234+L235+L236+L237+L238+L239+L240+L241+L242</f>
        <v>466669</v>
      </c>
      <c r="M224" s="364"/>
      <c r="N224" s="363">
        <f>N225+N226+N227+N228+N229+N230+N231+N232+N233+N234+N235+N236+N237+N238+N239+N240+N241+N242</f>
        <v>466669</v>
      </c>
      <c r="O224" s="364"/>
      <c r="P224" s="363">
        <f>P225+P226+P227+P228+P229+P230+P231+P232+P233+P234+P235+P236+P237+P238+P239+P240+P241+P242</f>
        <v>466669</v>
      </c>
      <c r="Q224" s="364"/>
      <c r="R224" s="363">
        <f>R225+R226+R227+R228+R229+R230+R231+R232+R233+R234+R235+R236+R237+R238+R239+R240+R241+R242</f>
        <v>466669</v>
      </c>
      <c r="S224" s="364"/>
      <c r="T224" s="365">
        <f>T225+T226+T227+T228+T229+T230+T231+T232+T233+T234+T235+T236+T237+T238+T239+T240+T241+T242</f>
        <v>466669</v>
      </c>
    </row>
    <row r="225" spans="1:20" ht="21.75" customHeight="1" hidden="1">
      <c r="A225" s="670"/>
      <c r="B225" s="743"/>
      <c r="C225" s="694">
        <v>3020</v>
      </c>
      <c r="D225" s="735"/>
      <c r="E225" s="178" t="s">
        <v>137</v>
      </c>
      <c r="F225" s="97">
        <f>SUM(SOSW!F42)</f>
        <v>2579</v>
      </c>
      <c r="G225" s="218">
        <f>SUM(SOSW!G42)</f>
        <v>0</v>
      </c>
      <c r="H225" s="341">
        <f aca="true" t="shared" si="16" ref="H225:T242">SUM(F225:G225)</f>
        <v>2579</v>
      </c>
      <c r="I225" s="467">
        <f>SUM(SOSW!I42)</f>
        <v>0</v>
      </c>
      <c r="J225" s="94">
        <f t="shared" si="16"/>
        <v>2579</v>
      </c>
      <c r="K225" s="218">
        <f>SUM(SOSW!K42)</f>
        <v>0</v>
      </c>
      <c r="L225" s="94">
        <f t="shared" si="16"/>
        <v>2579</v>
      </c>
      <c r="M225" s="218">
        <f>SUM(SOSW!M42)</f>
        <v>0</v>
      </c>
      <c r="N225" s="94">
        <f t="shared" si="16"/>
        <v>2579</v>
      </c>
      <c r="O225" s="218">
        <f>SUM(SOSW!O42)</f>
        <v>0</v>
      </c>
      <c r="P225" s="94">
        <f t="shared" si="16"/>
        <v>2579</v>
      </c>
      <c r="Q225" s="218">
        <f>SUM(SOSW!Q42)</f>
        <v>0</v>
      </c>
      <c r="R225" s="94">
        <f t="shared" si="16"/>
        <v>2579</v>
      </c>
      <c r="S225" s="218">
        <f>SUM(SOSW!S42)</f>
        <v>0</v>
      </c>
      <c r="T225" s="341">
        <f t="shared" si="16"/>
        <v>2579</v>
      </c>
    </row>
    <row r="226" spans="1:20" ht="15.75" customHeight="1">
      <c r="A226" s="670"/>
      <c r="B226" s="744"/>
      <c r="C226" s="738">
        <v>4010</v>
      </c>
      <c r="D226" s="739"/>
      <c r="E226" s="174" t="s">
        <v>126</v>
      </c>
      <c r="F226" s="93">
        <f>SUM(SOSW!F43)</f>
        <v>215054</v>
      </c>
      <c r="G226" s="218">
        <f>SUM(SOSW!G43)</f>
        <v>125860</v>
      </c>
      <c r="H226" s="334">
        <f t="shared" si="16"/>
        <v>340914</v>
      </c>
      <c r="I226" s="467">
        <f>SUM(SOSW!I43)</f>
        <v>0</v>
      </c>
      <c r="J226" s="93">
        <f t="shared" si="16"/>
        <v>340914</v>
      </c>
      <c r="K226" s="218">
        <f>SUM(SOSW!K43)</f>
        <v>0</v>
      </c>
      <c r="L226" s="93">
        <f t="shared" si="16"/>
        <v>340914</v>
      </c>
      <c r="M226" s="218">
        <f>SUM(SOSW!M43)</f>
        <v>0</v>
      </c>
      <c r="N226" s="93">
        <f t="shared" si="16"/>
        <v>340914</v>
      </c>
      <c r="O226" s="218">
        <f>SUM(SOSW!O43)</f>
        <v>0</v>
      </c>
      <c r="P226" s="93">
        <f t="shared" si="16"/>
        <v>340914</v>
      </c>
      <c r="Q226" s="218">
        <f>SUM(SOSW!Q43)</f>
        <v>0</v>
      </c>
      <c r="R226" s="93">
        <f t="shared" si="16"/>
        <v>340914</v>
      </c>
      <c r="S226" s="218">
        <f>SUM(SOSW!S43)</f>
        <v>0</v>
      </c>
      <c r="T226" s="334">
        <f t="shared" si="16"/>
        <v>340914</v>
      </c>
    </row>
    <row r="227" spans="1:20" ht="15.75" customHeight="1" hidden="1">
      <c r="A227" s="670"/>
      <c r="B227" s="744"/>
      <c r="C227" s="657">
        <v>4040</v>
      </c>
      <c r="D227" s="737"/>
      <c r="E227" s="121" t="s">
        <v>169</v>
      </c>
      <c r="F227" s="98">
        <f>SUM(SOSW!F44)</f>
        <v>21462</v>
      </c>
      <c r="G227" s="218">
        <f>SUM(SOSW!G44)</f>
        <v>0</v>
      </c>
      <c r="H227" s="334">
        <f t="shared" si="16"/>
        <v>21462</v>
      </c>
      <c r="I227" s="467">
        <f>SUM(SOSW!I44)</f>
        <v>0</v>
      </c>
      <c r="J227" s="93">
        <f t="shared" si="16"/>
        <v>21462</v>
      </c>
      <c r="K227" s="218">
        <f>SUM(SOSW!K44)</f>
        <v>0</v>
      </c>
      <c r="L227" s="93">
        <f t="shared" si="16"/>
        <v>21462</v>
      </c>
      <c r="M227" s="218">
        <f>SUM(SOSW!M44)</f>
        <v>0</v>
      </c>
      <c r="N227" s="93">
        <f t="shared" si="16"/>
        <v>21462</v>
      </c>
      <c r="O227" s="218">
        <f>SUM(SOSW!O44)</f>
        <v>0</v>
      </c>
      <c r="P227" s="93">
        <f t="shared" si="16"/>
        <v>21462</v>
      </c>
      <c r="Q227" s="218">
        <f>SUM(SOSW!Q44)</f>
        <v>0</v>
      </c>
      <c r="R227" s="93">
        <f t="shared" si="16"/>
        <v>21462</v>
      </c>
      <c r="S227" s="218">
        <f>SUM(SOSW!S44)</f>
        <v>0</v>
      </c>
      <c r="T227" s="334">
        <f t="shared" si="16"/>
        <v>21462</v>
      </c>
    </row>
    <row r="228" spans="1:20" ht="15.75" customHeight="1">
      <c r="A228" s="670"/>
      <c r="B228" s="744"/>
      <c r="C228" s="657">
        <v>4110</v>
      </c>
      <c r="D228" s="643"/>
      <c r="E228" s="174" t="s">
        <v>127</v>
      </c>
      <c r="F228" s="98">
        <f>SUM(SOSW!F45)</f>
        <v>45064</v>
      </c>
      <c r="G228" s="218">
        <f>SUM(SOSW!G45)</f>
        <v>8095</v>
      </c>
      <c r="H228" s="334">
        <f t="shared" si="16"/>
        <v>53159</v>
      </c>
      <c r="I228" s="467">
        <f>SUM(SOSW!I45)</f>
        <v>0</v>
      </c>
      <c r="J228" s="93">
        <f t="shared" si="16"/>
        <v>53159</v>
      </c>
      <c r="K228" s="218">
        <f>SUM(SOSW!K45)</f>
        <v>0</v>
      </c>
      <c r="L228" s="93">
        <f t="shared" si="16"/>
        <v>53159</v>
      </c>
      <c r="M228" s="218">
        <f>SUM(SOSW!M45)</f>
        <v>0</v>
      </c>
      <c r="N228" s="93">
        <f t="shared" si="16"/>
        <v>53159</v>
      </c>
      <c r="O228" s="218">
        <f>SUM(SOSW!O45)</f>
        <v>0</v>
      </c>
      <c r="P228" s="93">
        <f t="shared" si="16"/>
        <v>53159</v>
      </c>
      <c r="Q228" s="218">
        <f>SUM(SOSW!Q45)</f>
        <v>0</v>
      </c>
      <c r="R228" s="93">
        <f t="shared" si="16"/>
        <v>53159</v>
      </c>
      <c r="S228" s="218">
        <f>SUM(SOSW!S45)</f>
        <v>0</v>
      </c>
      <c r="T228" s="334">
        <f t="shared" si="16"/>
        <v>53159</v>
      </c>
    </row>
    <row r="229" spans="1:20" ht="15.75" customHeight="1">
      <c r="A229" s="670"/>
      <c r="B229" s="744"/>
      <c r="C229" s="657">
        <v>4120</v>
      </c>
      <c r="D229" s="643"/>
      <c r="E229" s="174" t="s">
        <v>128</v>
      </c>
      <c r="F229" s="98">
        <f>SUM(SOSW!F46)</f>
        <v>6272</v>
      </c>
      <c r="G229" s="218">
        <f>SUM(SOSW!G46)</f>
        <v>1113</v>
      </c>
      <c r="H229" s="334">
        <f t="shared" si="16"/>
        <v>7385</v>
      </c>
      <c r="I229" s="467">
        <f>SUM(SOSW!I46)</f>
        <v>0</v>
      </c>
      <c r="J229" s="93">
        <f t="shared" si="16"/>
        <v>7385</v>
      </c>
      <c r="K229" s="218">
        <f>SUM(SOSW!K46)</f>
        <v>0</v>
      </c>
      <c r="L229" s="93">
        <f t="shared" si="16"/>
        <v>7385</v>
      </c>
      <c r="M229" s="218">
        <f>SUM(SOSW!M46)</f>
        <v>0</v>
      </c>
      <c r="N229" s="93">
        <f t="shared" si="16"/>
        <v>7385</v>
      </c>
      <c r="O229" s="218">
        <f>SUM(SOSW!O46)</f>
        <v>0</v>
      </c>
      <c r="P229" s="93">
        <f t="shared" si="16"/>
        <v>7385</v>
      </c>
      <c r="Q229" s="218">
        <f>SUM(SOSW!Q46)</f>
        <v>0</v>
      </c>
      <c r="R229" s="93">
        <f t="shared" si="16"/>
        <v>7385</v>
      </c>
      <c r="S229" s="218">
        <f>SUM(SOSW!S46)</f>
        <v>0</v>
      </c>
      <c r="T229" s="334">
        <f t="shared" si="16"/>
        <v>7385</v>
      </c>
    </row>
    <row r="230" spans="1:20" ht="15.75" customHeight="1" hidden="1">
      <c r="A230" s="670"/>
      <c r="B230" s="744"/>
      <c r="C230" s="642">
        <v>4210</v>
      </c>
      <c r="D230" s="631"/>
      <c r="E230" s="166" t="s">
        <v>119</v>
      </c>
      <c r="F230" s="89">
        <f>SUM(SOSW!F47)</f>
        <v>11547</v>
      </c>
      <c r="G230" s="218">
        <f>SUM(SOSW!G47)</f>
        <v>0</v>
      </c>
      <c r="H230" s="335">
        <f t="shared" si="16"/>
        <v>11547</v>
      </c>
      <c r="I230" s="467">
        <f>SUM(SOSW!I47)</f>
        <v>0</v>
      </c>
      <c r="J230" s="90">
        <f t="shared" si="16"/>
        <v>11547</v>
      </c>
      <c r="K230" s="218">
        <f>SUM(SOSW!K47)</f>
        <v>0</v>
      </c>
      <c r="L230" s="90">
        <f t="shared" si="16"/>
        <v>11547</v>
      </c>
      <c r="M230" s="218">
        <f>SUM(SOSW!M47)</f>
        <v>0</v>
      </c>
      <c r="N230" s="90">
        <f t="shared" si="16"/>
        <v>11547</v>
      </c>
      <c r="O230" s="218">
        <f>SUM(SOSW!O47)</f>
        <v>0</v>
      </c>
      <c r="P230" s="90">
        <f t="shared" si="16"/>
        <v>11547</v>
      </c>
      <c r="Q230" s="218">
        <f>SUM(SOSW!Q47)</f>
        <v>0</v>
      </c>
      <c r="R230" s="90">
        <f t="shared" si="16"/>
        <v>11547</v>
      </c>
      <c r="S230" s="218">
        <f>SUM(SOSW!S47)</f>
        <v>0</v>
      </c>
      <c r="T230" s="335">
        <f t="shared" si="16"/>
        <v>11547</v>
      </c>
    </row>
    <row r="231" spans="1:20" ht="21.75" customHeight="1" hidden="1">
      <c r="A231" s="670"/>
      <c r="B231" s="744"/>
      <c r="C231" s="642">
        <v>4240</v>
      </c>
      <c r="D231" s="643"/>
      <c r="E231" s="166" t="s">
        <v>143</v>
      </c>
      <c r="F231" s="89">
        <f>SUM(SOSW!F48)</f>
        <v>500</v>
      </c>
      <c r="G231" s="218">
        <f>SUM(SOSW!G48)</f>
        <v>0</v>
      </c>
      <c r="H231" s="335">
        <f t="shared" si="16"/>
        <v>500</v>
      </c>
      <c r="I231" s="467">
        <f>SUM(SOSW!I48)</f>
        <v>0</v>
      </c>
      <c r="J231" s="90">
        <f t="shared" si="16"/>
        <v>500</v>
      </c>
      <c r="K231" s="218">
        <f>SUM(SOSW!K48)</f>
        <v>0</v>
      </c>
      <c r="L231" s="90">
        <f t="shared" si="16"/>
        <v>500</v>
      </c>
      <c r="M231" s="218">
        <f>SUM(SOSW!M48)</f>
        <v>0</v>
      </c>
      <c r="N231" s="90">
        <f t="shared" si="16"/>
        <v>500</v>
      </c>
      <c r="O231" s="218">
        <f>SUM(SOSW!O48)</f>
        <v>0</v>
      </c>
      <c r="P231" s="90">
        <f t="shared" si="16"/>
        <v>500</v>
      </c>
      <c r="Q231" s="218">
        <f>SUM(SOSW!Q48)</f>
        <v>0</v>
      </c>
      <c r="R231" s="90">
        <f t="shared" si="16"/>
        <v>500</v>
      </c>
      <c r="S231" s="218">
        <f>SUM(SOSW!S48)</f>
        <v>0</v>
      </c>
      <c r="T231" s="335">
        <f t="shared" si="16"/>
        <v>500</v>
      </c>
    </row>
    <row r="232" spans="1:20" ht="15.75" customHeight="1" hidden="1">
      <c r="A232" s="670"/>
      <c r="B232" s="744"/>
      <c r="C232" s="642">
        <v>4260</v>
      </c>
      <c r="D232" s="643"/>
      <c r="E232" s="166" t="s">
        <v>124</v>
      </c>
      <c r="F232" s="89">
        <f>SUM(SOSW!F49)</f>
        <v>3000</v>
      </c>
      <c r="G232" s="218">
        <f>SUM(SOSW!G49)</f>
        <v>0</v>
      </c>
      <c r="H232" s="335">
        <f t="shared" si="16"/>
        <v>3000</v>
      </c>
      <c r="I232" s="467">
        <f>SUM(SOSW!I49)</f>
        <v>0</v>
      </c>
      <c r="J232" s="90">
        <f t="shared" si="16"/>
        <v>3000</v>
      </c>
      <c r="K232" s="218">
        <f>SUM(SOSW!K49)</f>
        <v>0</v>
      </c>
      <c r="L232" s="90">
        <f t="shared" si="16"/>
        <v>3000</v>
      </c>
      <c r="M232" s="218">
        <f>SUM(SOSW!M49)</f>
        <v>0</v>
      </c>
      <c r="N232" s="90">
        <f t="shared" si="16"/>
        <v>3000</v>
      </c>
      <c r="O232" s="218">
        <f>SUM(SOSW!O49)</f>
        <v>0</v>
      </c>
      <c r="P232" s="90">
        <f t="shared" si="16"/>
        <v>3000</v>
      </c>
      <c r="Q232" s="218">
        <f>SUM(SOSW!Q49)</f>
        <v>0</v>
      </c>
      <c r="R232" s="90">
        <f t="shared" si="16"/>
        <v>3000</v>
      </c>
      <c r="S232" s="218">
        <f>SUM(SOSW!S49)</f>
        <v>0</v>
      </c>
      <c r="T232" s="335">
        <f t="shared" si="16"/>
        <v>3000</v>
      </c>
    </row>
    <row r="233" spans="1:20" ht="15.75" customHeight="1" hidden="1">
      <c r="A233" s="670"/>
      <c r="B233" s="744"/>
      <c r="C233" s="642">
        <v>4270</v>
      </c>
      <c r="D233" s="643"/>
      <c r="E233" s="166" t="s">
        <v>120</v>
      </c>
      <c r="F233" s="89">
        <f>SUM(SOSW!F50)</f>
        <v>500</v>
      </c>
      <c r="G233" s="218">
        <f>SUM(SOSW!G50)</f>
        <v>0</v>
      </c>
      <c r="H233" s="335">
        <f t="shared" si="16"/>
        <v>500</v>
      </c>
      <c r="I233" s="467">
        <f>SUM(SOSW!I50)</f>
        <v>0</v>
      </c>
      <c r="J233" s="90">
        <f t="shared" si="16"/>
        <v>500</v>
      </c>
      <c r="K233" s="218">
        <f>SUM(SOSW!K50)</f>
        <v>0</v>
      </c>
      <c r="L233" s="90">
        <f t="shared" si="16"/>
        <v>500</v>
      </c>
      <c r="M233" s="218">
        <f>SUM(SOSW!M50)</f>
        <v>0</v>
      </c>
      <c r="N233" s="90">
        <f t="shared" si="16"/>
        <v>500</v>
      </c>
      <c r="O233" s="218">
        <f>SUM(SOSW!O50)</f>
        <v>0</v>
      </c>
      <c r="P233" s="90">
        <f t="shared" si="16"/>
        <v>500</v>
      </c>
      <c r="Q233" s="218">
        <f>SUM(SOSW!Q50)</f>
        <v>0</v>
      </c>
      <c r="R233" s="90">
        <f t="shared" si="16"/>
        <v>500</v>
      </c>
      <c r="S233" s="218">
        <f>SUM(SOSW!S50)</f>
        <v>0</v>
      </c>
      <c r="T233" s="335">
        <f t="shared" si="16"/>
        <v>500</v>
      </c>
    </row>
    <row r="234" spans="1:20" ht="15.75" customHeight="1" hidden="1">
      <c r="A234" s="670"/>
      <c r="B234" s="744"/>
      <c r="C234" s="642">
        <v>4280</v>
      </c>
      <c r="D234" s="643"/>
      <c r="E234" s="166" t="s">
        <v>132</v>
      </c>
      <c r="F234" s="89">
        <f>SUM(SOSW!F51)</f>
        <v>400</v>
      </c>
      <c r="G234" s="218">
        <f>SUM(SOSW!G51)</f>
        <v>0</v>
      </c>
      <c r="H234" s="335">
        <f t="shared" si="16"/>
        <v>400</v>
      </c>
      <c r="I234" s="467">
        <f>SUM(SOSW!I51)</f>
        <v>0</v>
      </c>
      <c r="J234" s="90">
        <f t="shared" si="16"/>
        <v>400</v>
      </c>
      <c r="K234" s="218">
        <f>SUM(SOSW!K51)</f>
        <v>0</v>
      </c>
      <c r="L234" s="90">
        <f t="shared" si="16"/>
        <v>400</v>
      </c>
      <c r="M234" s="218">
        <f>SUM(SOSW!M51)</f>
        <v>0</v>
      </c>
      <c r="N234" s="90">
        <f t="shared" si="16"/>
        <v>400</v>
      </c>
      <c r="O234" s="218">
        <f>SUM(SOSW!O51)</f>
        <v>0</v>
      </c>
      <c r="P234" s="90">
        <f t="shared" si="16"/>
        <v>400</v>
      </c>
      <c r="Q234" s="218">
        <f>SUM(SOSW!Q51)</f>
        <v>0</v>
      </c>
      <c r="R234" s="90">
        <f t="shared" si="16"/>
        <v>400</v>
      </c>
      <c r="S234" s="218">
        <f>SUM(SOSW!S51)</f>
        <v>0</v>
      </c>
      <c r="T234" s="335">
        <f t="shared" si="16"/>
        <v>400</v>
      </c>
    </row>
    <row r="235" spans="1:20" ht="15.75" customHeight="1" hidden="1">
      <c r="A235" s="670"/>
      <c r="B235" s="744"/>
      <c r="C235" s="642">
        <v>4300</v>
      </c>
      <c r="D235" s="643"/>
      <c r="E235" s="166" t="s">
        <v>117</v>
      </c>
      <c r="F235" s="89">
        <f>SUM(SOSW!F52)</f>
        <v>2632</v>
      </c>
      <c r="G235" s="218">
        <f>SUM(SOSW!G52)</f>
        <v>0</v>
      </c>
      <c r="H235" s="335">
        <f t="shared" si="16"/>
        <v>2632</v>
      </c>
      <c r="I235" s="467">
        <f>SUM(SOSW!I52)</f>
        <v>0</v>
      </c>
      <c r="J235" s="90">
        <f t="shared" si="16"/>
        <v>2632</v>
      </c>
      <c r="K235" s="218">
        <f>SUM(SOSW!K52)</f>
        <v>0</v>
      </c>
      <c r="L235" s="90">
        <f t="shared" si="16"/>
        <v>2632</v>
      </c>
      <c r="M235" s="218">
        <f>SUM(SOSW!M52)</f>
        <v>0</v>
      </c>
      <c r="N235" s="90">
        <f t="shared" si="16"/>
        <v>2632</v>
      </c>
      <c r="O235" s="218">
        <f>SUM(SOSW!O52)</f>
        <v>0</v>
      </c>
      <c r="P235" s="90">
        <f t="shared" si="16"/>
        <v>2632</v>
      </c>
      <c r="Q235" s="218">
        <f>SUM(SOSW!Q52)</f>
        <v>0</v>
      </c>
      <c r="R235" s="90">
        <f t="shared" si="16"/>
        <v>2632</v>
      </c>
      <c r="S235" s="218">
        <f>SUM(SOSW!S52)</f>
        <v>0</v>
      </c>
      <c r="T235" s="335">
        <f t="shared" si="16"/>
        <v>2632</v>
      </c>
    </row>
    <row r="236" spans="1:20" ht="15.75" customHeight="1" hidden="1">
      <c r="A236" s="670"/>
      <c r="B236" s="744"/>
      <c r="C236" s="642">
        <v>4350</v>
      </c>
      <c r="D236" s="643"/>
      <c r="E236" s="166" t="s">
        <v>177</v>
      </c>
      <c r="F236" s="89">
        <f>SUM(SOSW!F53)</f>
        <v>1323</v>
      </c>
      <c r="G236" s="218">
        <f>SUM(SOSW!G53)</f>
        <v>0</v>
      </c>
      <c r="H236" s="335">
        <f t="shared" si="16"/>
        <v>1323</v>
      </c>
      <c r="I236" s="467">
        <f>SUM(SOSW!I53)</f>
        <v>0</v>
      </c>
      <c r="J236" s="90">
        <f t="shared" si="16"/>
        <v>1323</v>
      </c>
      <c r="K236" s="218">
        <f>SUM(SOSW!K53)</f>
        <v>0</v>
      </c>
      <c r="L236" s="90">
        <f t="shared" si="16"/>
        <v>1323</v>
      </c>
      <c r="M236" s="218">
        <f>SUM(SOSW!M53)</f>
        <v>0</v>
      </c>
      <c r="N236" s="90">
        <f t="shared" si="16"/>
        <v>1323</v>
      </c>
      <c r="O236" s="218">
        <f>SUM(SOSW!O53)</f>
        <v>0</v>
      </c>
      <c r="P236" s="90">
        <f t="shared" si="16"/>
        <v>1323</v>
      </c>
      <c r="Q236" s="218">
        <f>SUM(SOSW!Q53)</f>
        <v>0</v>
      </c>
      <c r="R236" s="90">
        <f t="shared" si="16"/>
        <v>1323</v>
      </c>
      <c r="S236" s="218">
        <f>SUM(SOSW!S53)</f>
        <v>0</v>
      </c>
      <c r="T236" s="335">
        <f t="shared" si="16"/>
        <v>1323</v>
      </c>
    </row>
    <row r="237" spans="1:20" ht="21.75" customHeight="1" hidden="1">
      <c r="A237" s="670"/>
      <c r="B237" s="744"/>
      <c r="C237" s="642">
        <v>4370</v>
      </c>
      <c r="D237" s="643"/>
      <c r="E237" s="166" t="s">
        <v>134</v>
      </c>
      <c r="F237" s="89">
        <f>SUM(SOSW!F54)</f>
        <v>670</v>
      </c>
      <c r="G237" s="218">
        <f>SUM(SOSW!G54)</f>
        <v>0</v>
      </c>
      <c r="H237" s="335">
        <f t="shared" si="16"/>
        <v>670</v>
      </c>
      <c r="I237" s="467">
        <f>SUM(SOSW!I54)</f>
        <v>0</v>
      </c>
      <c r="J237" s="90">
        <f t="shared" si="16"/>
        <v>670</v>
      </c>
      <c r="K237" s="218">
        <f>SUM(SOSW!K54)</f>
        <v>0</v>
      </c>
      <c r="L237" s="90">
        <f t="shared" si="16"/>
        <v>670</v>
      </c>
      <c r="M237" s="218">
        <f>SUM(SOSW!M54)</f>
        <v>0</v>
      </c>
      <c r="N237" s="90">
        <f t="shared" si="16"/>
        <v>670</v>
      </c>
      <c r="O237" s="218">
        <f>SUM(SOSW!O54)</f>
        <v>0</v>
      </c>
      <c r="P237" s="90">
        <f t="shared" si="16"/>
        <v>670</v>
      </c>
      <c r="Q237" s="218">
        <f>SUM(SOSW!Q54)</f>
        <v>0</v>
      </c>
      <c r="R237" s="90">
        <f t="shared" si="16"/>
        <v>670</v>
      </c>
      <c r="S237" s="218">
        <f>SUM(SOSW!S54)</f>
        <v>0</v>
      </c>
      <c r="T237" s="335">
        <f t="shared" si="16"/>
        <v>670</v>
      </c>
    </row>
    <row r="238" spans="1:20" ht="15.75" customHeight="1" hidden="1">
      <c r="A238" s="670"/>
      <c r="B238" s="744"/>
      <c r="C238" s="642">
        <v>4410</v>
      </c>
      <c r="D238" s="643"/>
      <c r="E238" s="168" t="s">
        <v>130</v>
      </c>
      <c r="F238" s="89">
        <f>SUM(SOSW!F55)</f>
        <v>200</v>
      </c>
      <c r="G238" s="218">
        <f>SUM(SOSW!G55)</f>
        <v>0</v>
      </c>
      <c r="H238" s="335">
        <f t="shared" si="16"/>
        <v>200</v>
      </c>
      <c r="I238" s="467">
        <f>SUM(SOSW!I55)</f>
        <v>0</v>
      </c>
      <c r="J238" s="90">
        <f t="shared" si="16"/>
        <v>200</v>
      </c>
      <c r="K238" s="218">
        <f>SUM(SOSW!K55)</f>
        <v>0</v>
      </c>
      <c r="L238" s="90">
        <f t="shared" si="16"/>
        <v>200</v>
      </c>
      <c r="M238" s="218">
        <f>SUM(SOSW!M55)</f>
        <v>0</v>
      </c>
      <c r="N238" s="90">
        <f t="shared" si="16"/>
        <v>200</v>
      </c>
      <c r="O238" s="218">
        <f>SUM(SOSW!O55)</f>
        <v>0</v>
      </c>
      <c r="P238" s="90">
        <f t="shared" si="16"/>
        <v>200</v>
      </c>
      <c r="Q238" s="218">
        <f>SUM(SOSW!Q55)</f>
        <v>0</v>
      </c>
      <c r="R238" s="90">
        <f t="shared" si="16"/>
        <v>200</v>
      </c>
      <c r="S238" s="218">
        <f>SUM(SOSW!S55)</f>
        <v>0</v>
      </c>
      <c r="T238" s="335">
        <f t="shared" si="16"/>
        <v>200</v>
      </c>
    </row>
    <row r="239" spans="1:20" ht="15.75" customHeight="1" hidden="1">
      <c r="A239" s="670"/>
      <c r="B239" s="744"/>
      <c r="C239" s="642">
        <v>4430</v>
      </c>
      <c r="D239" s="643"/>
      <c r="E239" s="166" t="s">
        <v>122</v>
      </c>
      <c r="F239" s="89">
        <f>SUM(SOSW!F56)</f>
        <v>1034</v>
      </c>
      <c r="G239" s="218">
        <f>SUM(SOSW!G56)</f>
        <v>0</v>
      </c>
      <c r="H239" s="335">
        <f t="shared" si="16"/>
        <v>1034</v>
      </c>
      <c r="I239" s="467">
        <f>SUM(SOSW!I56)</f>
        <v>0</v>
      </c>
      <c r="J239" s="90">
        <f t="shared" si="16"/>
        <v>1034</v>
      </c>
      <c r="K239" s="218">
        <f>SUM(SOSW!K56)</f>
        <v>0</v>
      </c>
      <c r="L239" s="90">
        <f t="shared" si="16"/>
        <v>1034</v>
      </c>
      <c r="M239" s="218">
        <f>SUM(SOSW!M56)</f>
        <v>0</v>
      </c>
      <c r="N239" s="90">
        <f t="shared" si="16"/>
        <v>1034</v>
      </c>
      <c r="O239" s="218">
        <f>SUM(SOSW!O56)</f>
        <v>0</v>
      </c>
      <c r="P239" s="90">
        <f t="shared" si="16"/>
        <v>1034</v>
      </c>
      <c r="Q239" s="218">
        <f>SUM(SOSW!Q56)</f>
        <v>0</v>
      </c>
      <c r="R239" s="90">
        <f t="shared" si="16"/>
        <v>1034</v>
      </c>
      <c r="S239" s="218">
        <f>SUM(SOSW!S56)</f>
        <v>0</v>
      </c>
      <c r="T239" s="335">
        <f t="shared" si="16"/>
        <v>1034</v>
      </c>
    </row>
    <row r="240" spans="1:20" ht="21" customHeight="1">
      <c r="A240" s="670"/>
      <c r="B240" s="744"/>
      <c r="C240" s="642">
        <v>4440</v>
      </c>
      <c r="D240" s="643"/>
      <c r="E240" s="166" t="s">
        <v>135</v>
      </c>
      <c r="F240" s="89">
        <f>SUM(SOSW!F57)</f>
        <v>21430</v>
      </c>
      <c r="G240" s="218">
        <f>SUM(SOSW!G57)</f>
        <v>-2366</v>
      </c>
      <c r="H240" s="335">
        <f t="shared" si="16"/>
        <v>19064</v>
      </c>
      <c r="I240" s="467">
        <f>SUM(SOSW!I57)</f>
        <v>0</v>
      </c>
      <c r="J240" s="90">
        <f t="shared" si="16"/>
        <v>19064</v>
      </c>
      <c r="K240" s="218">
        <f>SUM(SOSW!K57)</f>
        <v>0</v>
      </c>
      <c r="L240" s="90">
        <f t="shared" si="16"/>
        <v>19064</v>
      </c>
      <c r="M240" s="218">
        <f>SUM(SOSW!M57)</f>
        <v>0</v>
      </c>
      <c r="N240" s="90">
        <f t="shared" si="16"/>
        <v>19064</v>
      </c>
      <c r="O240" s="218">
        <f>SUM(SOSW!O57)</f>
        <v>0</v>
      </c>
      <c r="P240" s="90">
        <f t="shared" si="16"/>
        <v>19064</v>
      </c>
      <c r="Q240" s="218">
        <f>SUM(SOSW!Q57)</f>
        <v>0</v>
      </c>
      <c r="R240" s="90">
        <f t="shared" si="16"/>
        <v>19064</v>
      </c>
      <c r="S240" s="218">
        <f>SUM(SOSW!S57)</f>
        <v>0</v>
      </c>
      <c r="T240" s="335">
        <f t="shared" si="16"/>
        <v>19064</v>
      </c>
    </row>
    <row r="241" spans="1:20" ht="21.75" customHeight="1" hidden="1">
      <c r="A241" s="670"/>
      <c r="B241" s="744"/>
      <c r="C241" s="642">
        <v>4740</v>
      </c>
      <c r="D241" s="643"/>
      <c r="E241" s="166" t="s">
        <v>197</v>
      </c>
      <c r="F241" s="89">
        <f>SUM(SOSW!F58)</f>
        <v>150</v>
      </c>
      <c r="G241" s="218">
        <f>SUM(SOSW!G58)</f>
        <v>0</v>
      </c>
      <c r="H241" s="335">
        <f t="shared" si="16"/>
        <v>150</v>
      </c>
      <c r="I241" s="467">
        <f>SUM(SOSW!I58)</f>
        <v>0</v>
      </c>
      <c r="J241" s="90">
        <f t="shared" si="16"/>
        <v>150</v>
      </c>
      <c r="K241" s="218">
        <f>SUM(SOSW!K58)</f>
        <v>0</v>
      </c>
      <c r="L241" s="90">
        <f t="shared" si="16"/>
        <v>150</v>
      </c>
      <c r="M241" s="218">
        <f>SUM(SOSW!M58)</f>
        <v>0</v>
      </c>
      <c r="N241" s="90">
        <f t="shared" si="16"/>
        <v>150</v>
      </c>
      <c r="O241" s="218">
        <f>SUM(SOSW!O58)</f>
        <v>0</v>
      </c>
      <c r="P241" s="90">
        <f t="shared" si="16"/>
        <v>150</v>
      </c>
      <c r="Q241" s="218">
        <f>SUM(SOSW!Q58)</f>
        <v>0</v>
      </c>
      <c r="R241" s="90">
        <f t="shared" si="16"/>
        <v>150</v>
      </c>
      <c r="S241" s="218">
        <f>SUM(SOSW!S58)</f>
        <v>0</v>
      </c>
      <c r="T241" s="335">
        <f t="shared" si="16"/>
        <v>150</v>
      </c>
    </row>
    <row r="242" spans="1:20" ht="21.75" customHeight="1" hidden="1">
      <c r="A242" s="670"/>
      <c r="B242" s="745"/>
      <c r="C242" s="642">
        <v>4750</v>
      </c>
      <c r="D242" s="643"/>
      <c r="E242" s="166" t="s">
        <v>136</v>
      </c>
      <c r="F242" s="89">
        <f>SUM(SOSW!F59)</f>
        <v>150</v>
      </c>
      <c r="G242" s="218">
        <f>SUM(SOSW!G59)</f>
        <v>0</v>
      </c>
      <c r="H242" s="335">
        <f t="shared" si="16"/>
        <v>150</v>
      </c>
      <c r="I242" s="467">
        <f>SUM(SOSW!I59)</f>
        <v>0</v>
      </c>
      <c r="J242" s="90">
        <f t="shared" si="16"/>
        <v>150</v>
      </c>
      <c r="K242" s="218">
        <f>SUM(SOSW!K59)</f>
        <v>0</v>
      </c>
      <c r="L242" s="90">
        <f t="shared" si="16"/>
        <v>150</v>
      </c>
      <c r="M242" s="218">
        <f>SUM(SOSW!M59)</f>
        <v>0</v>
      </c>
      <c r="N242" s="90">
        <f t="shared" si="16"/>
        <v>150</v>
      </c>
      <c r="O242" s="218">
        <f>SUM(SOSW!O59)</f>
        <v>0</v>
      </c>
      <c r="P242" s="90">
        <f t="shared" si="16"/>
        <v>150</v>
      </c>
      <c r="Q242" s="218">
        <f>SUM(SOSW!Q59)</f>
        <v>0</v>
      </c>
      <c r="R242" s="90">
        <f t="shared" si="16"/>
        <v>150</v>
      </c>
      <c r="S242" s="218">
        <f>SUM(SOSW!S59)</f>
        <v>0</v>
      </c>
      <c r="T242" s="335">
        <f t="shared" si="16"/>
        <v>150</v>
      </c>
    </row>
    <row r="243" spans="1:20" s="173" customFormat="1" ht="19.5" customHeight="1" hidden="1">
      <c r="A243" s="670"/>
      <c r="B243" s="154">
        <v>80146</v>
      </c>
      <c r="C243" s="750" t="s">
        <v>145</v>
      </c>
      <c r="D243" s="689"/>
      <c r="E243" s="690"/>
      <c r="F243" s="363">
        <f>F244</f>
        <v>31126</v>
      </c>
      <c r="G243" s="364"/>
      <c r="H243" s="365">
        <f>H244</f>
        <v>31126</v>
      </c>
      <c r="I243" s="466"/>
      <c r="J243" s="363">
        <f>J244</f>
        <v>31126</v>
      </c>
      <c r="K243" s="364"/>
      <c r="L243" s="363">
        <f>L244</f>
        <v>31126</v>
      </c>
      <c r="M243" s="364"/>
      <c r="N243" s="363">
        <f>N244</f>
        <v>31126</v>
      </c>
      <c r="O243" s="364"/>
      <c r="P243" s="363">
        <f>P244</f>
        <v>31126</v>
      </c>
      <c r="Q243" s="364"/>
      <c r="R243" s="363">
        <f>R244</f>
        <v>31126</v>
      </c>
      <c r="S243" s="364"/>
      <c r="T243" s="365">
        <f>T244</f>
        <v>31126</v>
      </c>
    </row>
    <row r="244" spans="1:20" ht="15.75" customHeight="1" hidden="1">
      <c r="A244" s="670"/>
      <c r="B244" s="287"/>
      <c r="C244" s="661">
        <v>4300</v>
      </c>
      <c r="D244" s="634"/>
      <c r="E244" s="120" t="s">
        <v>117</v>
      </c>
      <c r="F244" s="89">
        <f>SUM(LO!F46+ZSZ!F46+PPP!F6+SOSW!F61)</f>
        <v>31126</v>
      </c>
      <c r="G244" s="218">
        <f>SUM(LO!G46+ZSZ!G46+PPP!G6+SOSW!G61)</f>
        <v>0</v>
      </c>
      <c r="H244" s="335">
        <f>SUM(F244:G244)</f>
        <v>31126</v>
      </c>
      <c r="I244" s="467">
        <f>SUM(LO!I46+ZSZ!I46+PPP!I6+SOSW!I61)</f>
        <v>0</v>
      </c>
      <c r="J244" s="90">
        <f>SUM(H244:I244)</f>
        <v>31126</v>
      </c>
      <c r="K244" s="218">
        <f>SUM(LO!K46+ZSZ!K46+PPP!K6+SOSW!K61)</f>
        <v>0</v>
      </c>
      <c r="L244" s="90">
        <f>SUM(J244:K244)</f>
        <v>31126</v>
      </c>
      <c r="M244" s="218">
        <f>SUM(LO!M46+ZSZ!M46+PPP!M6+SOSW!M61)</f>
        <v>0</v>
      </c>
      <c r="N244" s="90">
        <f>SUM(L244:M244)</f>
        <v>31126</v>
      </c>
      <c r="O244" s="218">
        <f>SUM(LO!O46+ZSZ!O46+PPP!O6+SOSW!O61)</f>
        <v>0</v>
      </c>
      <c r="P244" s="90">
        <f>SUM(N244:O244)</f>
        <v>31126</v>
      </c>
      <c r="Q244" s="218">
        <f>SUM(LO!Q46+ZSZ!Q46+PPP!Q6+SOSW!Q61)</f>
        <v>0</v>
      </c>
      <c r="R244" s="90">
        <f>SUM(P244:Q244)</f>
        <v>31126</v>
      </c>
      <c r="S244" s="218">
        <f>SUM(LO!S46+ZSZ!S46+PPP!S6+SOSW!S61)</f>
        <v>0</v>
      </c>
      <c r="T244" s="335">
        <f>SUM(R244:S244)</f>
        <v>31126</v>
      </c>
    </row>
    <row r="245" spans="1:20" s="173" customFormat="1" ht="18.75" customHeight="1">
      <c r="A245" s="670"/>
      <c r="B245" s="155">
        <v>80195</v>
      </c>
      <c r="C245" s="746" t="s">
        <v>121</v>
      </c>
      <c r="D245" s="728"/>
      <c r="E245" s="624"/>
      <c r="F245" s="363">
        <f>SUM(F246:F255)</f>
        <v>24041</v>
      </c>
      <c r="G245" s="363">
        <f>SUM(G246:G255)</f>
        <v>-743</v>
      </c>
      <c r="H245" s="365">
        <f>SUM(H246:H255)</f>
        <v>23298</v>
      </c>
      <c r="I245" s="466"/>
      <c r="J245" s="363">
        <f>SUM(J246:J255)</f>
        <v>23298</v>
      </c>
      <c r="K245" s="364"/>
      <c r="L245" s="363">
        <f>SUM(L246:L255)</f>
        <v>23298</v>
      </c>
      <c r="M245" s="364"/>
      <c r="N245" s="363">
        <f>SUM(N246:N255)</f>
        <v>23298</v>
      </c>
      <c r="O245" s="364"/>
      <c r="P245" s="363">
        <f>SUM(P246:P255)</f>
        <v>23298</v>
      </c>
      <c r="Q245" s="364"/>
      <c r="R245" s="363">
        <f>SUM(R246:R255)</f>
        <v>23298</v>
      </c>
      <c r="S245" s="364"/>
      <c r="T245" s="365">
        <f>SUM(T246:T255)</f>
        <v>23298</v>
      </c>
    </row>
    <row r="246" spans="1:20" ht="0.75" customHeight="1" hidden="1">
      <c r="A246" s="670"/>
      <c r="B246" s="751"/>
      <c r="C246" s="747">
        <v>4010</v>
      </c>
      <c r="D246" s="747"/>
      <c r="E246" s="174" t="s">
        <v>126</v>
      </c>
      <c r="F246" s="98">
        <f>SUM(LO!F49,ZSZ!F49)</f>
        <v>3364</v>
      </c>
      <c r="G246" s="231">
        <f>SUM(ZSZ!G49+LO!G49)</f>
        <v>0</v>
      </c>
      <c r="H246" s="334">
        <f>SUM(F246:G246)</f>
        <v>3364</v>
      </c>
      <c r="I246" s="470">
        <f>SUM(ZSZ!I49+LO!I49)</f>
        <v>0</v>
      </c>
      <c r="J246" s="93">
        <f>SUM(H246:I246)</f>
        <v>3364</v>
      </c>
      <c r="K246" s="231">
        <f>SUM(ZSZ!K49+LO!K49)</f>
        <v>0</v>
      </c>
      <c r="L246" s="93">
        <f>SUM(J246:K246)</f>
        <v>3364</v>
      </c>
      <c r="M246" s="231">
        <f>SUM(ZSZ!M49+LO!M49)</f>
        <v>0</v>
      </c>
      <c r="N246" s="93">
        <f>SUM(L246:M246)</f>
        <v>3364</v>
      </c>
      <c r="O246" s="231">
        <f>SUM(ZSZ!O49+LO!O49)</f>
        <v>0</v>
      </c>
      <c r="P246" s="93">
        <f>SUM(N246:O246)</f>
        <v>3364</v>
      </c>
      <c r="Q246" s="231">
        <f>SUM(ZSZ!Q49+LO!Q49)</f>
        <v>0</v>
      </c>
      <c r="R246" s="93">
        <f>SUM(P246:Q246)</f>
        <v>3364</v>
      </c>
      <c r="S246" s="231">
        <f>SUM(ZSZ!S49+LO!S49)</f>
        <v>0</v>
      </c>
      <c r="T246" s="334">
        <f>SUM(R246:S246)</f>
        <v>3364</v>
      </c>
    </row>
    <row r="247" spans="1:20" ht="15.75" customHeight="1" hidden="1">
      <c r="A247" s="670"/>
      <c r="B247" s="752"/>
      <c r="C247" s="747">
        <v>4110</v>
      </c>
      <c r="D247" s="747"/>
      <c r="E247" s="174" t="s">
        <v>127</v>
      </c>
      <c r="F247" s="98">
        <f>SUM(LO!F50,ZSZ!F50)</f>
        <v>584</v>
      </c>
      <c r="G247" s="231">
        <f>SUM(ZSZ!G50+LO!G50)</f>
        <v>0</v>
      </c>
      <c r="H247" s="334">
        <f>SUM(F247:G247)</f>
        <v>584</v>
      </c>
      <c r="I247" s="470">
        <f>SUM(ZSZ!I50+LO!I50)</f>
        <v>0</v>
      </c>
      <c r="J247" s="93">
        <f>SUM(H247:I247)</f>
        <v>584</v>
      </c>
      <c r="K247" s="231">
        <f>SUM(ZSZ!K50+LO!K50)</f>
        <v>0</v>
      </c>
      <c r="L247" s="93">
        <f>SUM(J247:K247)</f>
        <v>584</v>
      </c>
      <c r="M247" s="231">
        <f>SUM(ZSZ!M50+LO!M50)</f>
        <v>0</v>
      </c>
      <c r="N247" s="93">
        <f>SUM(L247:M247)</f>
        <v>584</v>
      </c>
      <c r="O247" s="231">
        <f>SUM(ZSZ!O50+LO!O50)</f>
        <v>0</v>
      </c>
      <c r="P247" s="93">
        <f>SUM(N247:O247)</f>
        <v>584</v>
      </c>
      <c r="Q247" s="231">
        <f>SUM(ZSZ!Q50+LO!Q50)</f>
        <v>0</v>
      </c>
      <c r="R247" s="93">
        <f>SUM(P247:Q247)</f>
        <v>584</v>
      </c>
      <c r="S247" s="231">
        <f>SUM(ZSZ!S50+LO!S50)</f>
        <v>0</v>
      </c>
      <c r="T247" s="334">
        <f>SUM(R247:S247)</f>
        <v>584</v>
      </c>
    </row>
    <row r="248" spans="1:20" ht="15.75" customHeight="1" hidden="1">
      <c r="A248" s="670"/>
      <c r="B248" s="752"/>
      <c r="C248" s="747">
        <v>4120</v>
      </c>
      <c r="D248" s="747"/>
      <c r="E248" s="331" t="s">
        <v>128</v>
      </c>
      <c r="F248" s="98">
        <f>SUM(LO!F51,ZSZ!F51)</f>
        <v>82</v>
      </c>
      <c r="G248" s="332">
        <f>SUM(ZSZ!G51+LO!G51)</f>
        <v>0</v>
      </c>
      <c r="H248" s="345">
        <f>SUM(F248:G248)</f>
        <v>82</v>
      </c>
      <c r="I248" s="471">
        <f>SUM(ZSZ!I51+LO!I51)</f>
        <v>0</v>
      </c>
      <c r="J248" s="333">
        <f>SUM(H248:I248)</f>
        <v>82</v>
      </c>
      <c r="K248" s="332">
        <f>SUM(ZSZ!K51+LO!K51)</f>
        <v>0</v>
      </c>
      <c r="L248" s="333">
        <f>SUM(J248:K248)</f>
        <v>82</v>
      </c>
      <c r="M248" s="332"/>
      <c r="N248" s="333">
        <f>SUM(L248:M248)</f>
        <v>82</v>
      </c>
      <c r="O248" s="332"/>
      <c r="P248" s="333">
        <f>SUM(N248:O248)</f>
        <v>82</v>
      </c>
      <c r="Q248" s="332"/>
      <c r="R248" s="333">
        <f>SUM(P248:Q248)</f>
        <v>82</v>
      </c>
      <c r="S248" s="332"/>
      <c r="T248" s="345">
        <f>SUM(R248:S248)</f>
        <v>82</v>
      </c>
    </row>
    <row r="249" spans="1:20" ht="15.75" customHeight="1" hidden="1">
      <c r="A249" s="670"/>
      <c r="B249" s="752"/>
      <c r="C249" s="747">
        <v>4170</v>
      </c>
      <c r="D249" s="747"/>
      <c r="E249" s="378" t="s">
        <v>131</v>
      </c>
      <c r="F249" s="98">
        <f>SUM(LO!F52,ZSZ!F52)</f>
        <v>842</v>
      </c>
      <c r="G249" s="231">
        <f>SUM(ZSZ!G52+LO!G52)</f>
        <v>0</v>
      </c>
      <c r="H249" s="334">
        <f>SUM(F249:G249)</f>
        <v>842</v>
      </c>
      <c r="I249" s="470">
        <f>SUM(ZSZ!I52+LO!I52)</f>
        <v>0</v>
      </c>
      <c r="J249" s="93">
        <f>SUM(H249:I249)</f>
        <v>842</v>
      </c>
      <c r="K249" s="231">
        <f>SUM(ZSZ!K52+LO!K52)</f>
        <v>0</v>
      </c>
      <c r="L249" s="93">
        <f>SUM(J249:K249)</f>
        <v>842</v>
      </c>
      <c r="M249" s="231"/>
      <c r="N249" s="93">
        <f>SUM(L249:M249)</f>
        <v>842</v>
      </c>
      <c r="O249" s="231"/>
      <c r="P249" s="93">
        <f>SUM(N249:O249)</f>
        <v>842</v>
      </c>
      <c r="Q249" s="231"/>
      <c r="R249" s="93">
        <f>SUM(P249:Q249)</f>
        <v>842</v>
      </c>
      <c r="S249" s="231"/>
      <c r="T249" s="93">
        <f>SUM(R249:S249)</f>
        <v>842</v>
      </c>
    </row>
    <row r="250" spans="1:20" ht="0.75" customHeight="1" hidden="1">
      <c r="A250" s="670"/>
      <c r="B250" s="752"/>
      <c r="C250" s="748"/>
      <c r="D250" s="749"/>
      <c r="E250" s="61"/>
      <c r="F250" s="61"/>
      <c r="G250" s="61"/>
      <c r="H250" s="346"/>
      <c r="I250" s="313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346"/>
    </row>
    <row r="251" spans="1:20" ht="16.5" customHeight="1" hidden="1">
      <c r="A251" s="670"/>
      <c r="B251" s="752"/>
      <c r="C251" s="748"/>
      <c r="D251" s="749"/>
      <c r="E251" s="61"/>
      <c r="F251" s="61"/>
      <c r="G251" s="61"/>
      <c r="H251" s="346"/>
      <c r="I251" s="313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346"/>
    </row>
    <row r="252" spans="1:20" ht="16.5" customHeight="1" hidden="1">
      <c r="A252" s="670"/>
      <c r="B252" s="752"/>
      <c r="C252" s="748"/>
      <c r="D252" s="749"/>
      <c r="E252" s="61"/>
      <c r="F252" s="61"/>
      <c r="G252" s="61"/>
      <c r="H252" s="346"/>
      <c r="I252" s="313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346"/>
    </row>
    <row r="253" spans="1:20" ht="18" customHeight="1" hidden="1">
      <c r="A253" s="670"/>
      <c r="B253" s="752"/>
      <c r="C253" s="748"/>
      <c r="D253" s="749"/>
      <c r="E253" s="61"/>
      <c r="F253" s="61"/>
      <c r="G253" s="61"/>
      <c r="H253" s="346"/>
      <c r="I253" s="313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346"/>
    </row>
    <row r="254" spans="1:20" ht="15.75" customHeight="1" hidden="1">
      <c r="A254" s="670"/>
      <c r="B254" s="752"/>
      <c r="C254" s="748">
        <v>4300</v>
      </c>
      <c r="D254" s="749"/>
      <c r="E254" s="257" t="s">
        <v>117</v>
      </c>
      <c r="F254" s="212">
        <f>SUM(Starostwo!F246)</f>
        <v>969</v>
      </c>
      <c r="G254" s="221">
        <f>SUM(Starostwo!G246)</f>
        <v>0</v>
      </c>
      <c r="H254" s="347">
        <f>SUM(F254:G254)</f>
        <v>969</v>
      </c>
      <c r="I254" s="472">
        <f>SUM(Starostwo!I246)</f>
        <v>0</v>
      </c>
      <c r="J254" s="213">
        <f>SUM(H254:I254)</f>
        <v>969</v>
      </c>
      <c r="K254" s="221">
        <f>SUM(Starostwo!K246)</f>
        <v>0</v>
      </c>
      <c r="L254" s="213">
        <f>SUM(J254:K254)</f>
        <v>969</v>
      </c>
      <c r="M254" s="221">
        <f>SUM(Starostwo!M246)</f>
        <v>0</v>
      </c>
      <c r="N254" s="213">
        <f>SUM(L254:M254)</f>
        <v>969</v>
      </c>
      <c r="O254" s="221">
        <f>SUM(Starostwo!O246)</f>
        <v>0</v>
      </c>
      <c r="P254" s="213">
        <f>SUM(N254:O254)</f>
        <v>969</v>
      </c>
      <c r="Q254" s="221">
        <f>SUM(Starostwo!Q246)</f>
        <v>0</v>
      </c>
      <c r="R254" s="213">
        <f>SUM(P254:Q254)</f>
        <v>969</v>
      </c>
      <c r="S254" s="221">
        <f>SUM(Starostwo!S246)</f>
        <v>0</v>
      </c>
      <c r="T254" s="347">
        <f>SUM(R254:S254)</f>
        <v>969</v>
      </c>
    </row>
    <row r="255" spans="1:20" ht="21.75" customHeight="1">
      <c r="A255" s="638"/>
      <c r="B255" s="753"/>
      <c r="C255" s="661">
        <v>4440</v>
      </c>
      <c r="D255" s="634"/>
      <c r="E255" s="120" t="s">
        <v>135</v>
      </c>
      <c r="F255" s="89">
        <f>SUM(LO!F48+ZSZ!F48)</f>
        <v>18200</v>
      </c>
      <c r="G255" s="218">
        <f>SUM(LO!G48+ZSZ!G48)</f>
        <v>-743</v>
      </c>
      <c r="H255" s="335">
        <f>SUM(F255:G255)</f>
        <v>17457</v>
      </c>
      <c r="I255" s="467">
        <f>SUM(LO!I48+ZSZ!I48)</f>
        <v>0</v>
      </c>
      <c r="J255" s="90">
        <f>SUM(H255:I255)</f>
        <v>17457</v>
      </c>
      <c r="K255" s="218">
        <f>SUM(LO!K48+ZSZ!K48)</f>
        <v>0</v>
      </c>
      <c r="L255" s="90">
        <f>SUM(J255:K255)</f>
        <v>17457</v>
      </c>
      <c r="M255" s="218">
        <f>SUM(LO!M48+ZSZ!M48)</f>
        <v>0</v>
      </c>
      <c r="N255" s="90">
        <f>SUM(L255:M255)</f>
        <v>17457</v>
      </c>
      <c r="O255" s="218">
        <f>SUM(LO!O48+ZSZ!O48)</f>
        <v>0</v>
      </c>
      <c r="P255" s="90">
        <f>SUM(N255:O255)</f>
        <v>17457</v>
      </c>
      <c r="Q255" s="218">
        <f>SUM(LO!Q48+ZSZ!Q48)</f>
        <v>0</v>
      </c>
      <c r="R255" s="90">
        <f>SUM(P255:Q255)</f>
        <v>17457</v>
      </c>
      <c r="S255" s="218">
        <f>SUM(LO!S48+ZSZ!S48)</f>
        <v>0</v>
      </c>
      <c r="T255" s="335">
        <f>SUM(R255:S255)</f>
        <v>17457</v>
      </c>
    </row>
    <row r="256" spans="1:20" s="173" customFormat="1" ht="19.5" customHeight="1">
      <c r="A256" s="135">
        <v>803</v>
      </c>
      <c r="B256" s="644" t="s">
        <v>84</v>
      </c>
      <c r="C256" s="665"/>
      <c r="D256" s="665"/>
      <c r="E256" s="666"/>
      <c r="F256" s="366">
        <f>F257</f>
        <v>397707</v>
      </c>
      <c r="G256" s="366">
        <f>G257</f>
        <v>164</v>
      </c>
      <c r="H256" s="367">
        <f>H257</f>
        <v>397871</v>
      </c>
      <c r="I256" s="466"/>
      <c r="J256" s="366">
        <f>J257</f>
        <v>397871</v>
      </c>
      <c r="K256" s="364"/>
      <c r="L256" s="366">
        <f>L257</f>
        <v>397871</v>
      </c>
      <c r="M256" s="364"/>
      <c r="N256" s="366">
        <f>N257</f>
        <v>397871</v>
      </c>
      <c r="O256" s="364"/>
      <c r="P256" s="366">
        <f>P257</f>
        <v>397871</v>
      </c>
      <c r="Q256" s="364"/>
      <c r="R256" s="366">
        <f>R257</f>
        <v>397871</v>
      </c>
      <c r="S256" s="364"/>
      <c r="T256" s="367">
        <f>T257</f>
        <v>397871</v>
      </c>
    </row>
    <row r="257" spans="1:20" s="173" customFormat="1" ht="19.5" customHeight="1">
      <c r="A257" s="636"/>
      <c r="B257" s="149">
        <v>80309</v>
      </c>
      <c r="C257" s="754" t="s">
        <v>85</v>
      </c>
      <c r="D257" s="684"/>
      <c r="E257" s="685"/>
      <c r="F257" s="363">
        <f>SUM(F258:F267)</f>
        <v>397707</v>
      </c>
      <c r="G257" s="363">
        <f>SUM(G258:G267)</f>
        <v>164</v>
      </c>
      <c r="H257" s="365">
        <f>SUM(H258:H267)</f>
        <v>397871</v>
      </c>
      <c r="I257" s="466"/>
      <c r="J257" s="363">
        <f>SUM(H258:H267)</f>
        <v>397871</v>
      </c>
      <c r="K257" s="364"/>
      <c r="L257" s="363">
        <f>SUM(J258:J267)</f>
        <v>397871</v>
      </c>
      <c r="M257" s="364"/>
      <c r="N257" s="363">
        <f>SUM(L258:L267)</f>
        <v>397871</v>
      </c>
      <c r="O257" s="364"/>
      <c r="P257" s="363">
        <f>SUM(N258:N267)</f>
        <v>397871</v>
      </c>
      <c r="Q257" s="364"/>
      <c r="R257" s="363">
        <f>SUM(P258:P267)</f>
        <v>397871</v>
      </c>
      <c r="S257" s="364"/>
      <c r="T257" s="363">
        <f>SUM(R258:R267)</f>
        <v>397871</v>
      </c>
    </row>
    <row r="258" spans="1:20" ht="15.75" customHeight="1">
      <c r="A258" s="636"/>
      <c r="B258" s="614"/>
      <c r="C258" s="741">
        <v>3218</v>
      </c>
      <c r="D258" s="742"/>
      <c r="E258" s="447" t="s">
        <v>204</v>
      </c>
      <c r="F258" s="94">
        <f>SUM(Starostwo!F250)</f>
        <v>277401</v>
      </c>
      <c r="G258" s="218">
        <f>SUM(Starostwo!G250)</f>
        <v>-20093</v>
      </c>
      <c r="H258" s="449">
        <f aca="true" t="shared" si="17" ref="H258:H267">SUM(F258:G258)</f>
        <v>257308</v>
      </c>
      <c r="I258" s="467">
        <f>SUM(Starostwo!I250)</f>
        <v>0</v>
      </c>
      <c r="J258" s="448">
        <f aca="true" t="shared" si="18" ref="J258:J267">SUM(H258:I258)</f>
        <v>257308</v>
      </c>
      <c r="K258" s="218">
        <f>SUM(Starostwo!K250)</f>
        <v>0</v>
      </c>
      <c r="L258" s="448">
        <f aca="true" t="shared" si="19" ref="L258:L267">SUM(J258:K258)</f>
        <v>257308</v>
      </c>
      <c r="M258" s="218">
        <f>SUM(Starostwo!M250)</f>
        <v>0</v>
      </c>
      <c r="N258" s="448">
        <f aca="true" t="shared" si="20" ref="N258:N267">SUM(L258:M258)</f>
        <v>257308</v>
      </c>
      <c r="O258" s="218">
        <f>SUM(Starostwo!O250)</f>
        <v>0</v>
      </c>
      <c r="P258" s="448">
        <f aca="true" t="shared" si="21" ref="P258:P267">SUM(N258:O258)</f>
        <v>257308</v>
      </c>
      <c r="Q258" s="218">
        <f>SUM(Starostwo!Q250)</f>
        <v>0</v>
      </c>
      <c r="R258" s="448">
        <f aca="true" t="shared" si="22" ref="R258:R267">SUM(P258:Q258)</f>
        <v>257308</v>
      </c>
      <c r="S258" s="218">
        <f>SUM(Starostwo!S250)</f>
        <v>0</v>
      </c>
      <c r="T258" s="449">
        <f aca="true" t="shared" si="23" ref="T258:T267">SUM(R258:S258)</f>
        <v>257308</v>
      </c>
    </row>
    <row r="259" spans="1:20" ht="15.75" customHeight="1">
      <c r="A259" s="636"/>
      <c r="B259" s="614"/>
      <c r="C259" s="617">
        <v>3219</v>
      </c>
      <c r="D259" s="618"/>
      <c r="E259" s="447" t="s">
        <v>204</v>
      </c>
      <c r="F259" s="94">
        <f>SUM(Starostwo!F251)</f>
        <v>120306</v>
      </c>
      <c r="G259" s="218">
        <f>SUM(Starostwo!G251)</f>
        <v>-8714</v>
      </c>
      <c r="H259" s="449">
        <f t="shared" si="17"/>
        <v>111592</v>
      </c>
      <c r="I259" s="467">
        <f>SUM(Starostwo!I251)</f>
        <v>0</v>
      </c>
      <c r="J259" s="448">
        <f t="shared" si="18"/>
        <v>111592</v>
      </c>
      <c r="K259" s="218">
        <f>SUM(Starostwo!K251)</f>
        <v>0</v>
      </c>
      <c r="L259" s="448">
        <f t="shared" si="19"/>
        <v>111592</v>
      </c>
      <c r="M259" s="218">
        <f>SUM(Starostwo!M251)</f>
        <v>0</v>
      </c>
      <c r="N259" s="448">
        <f t="shared" si="20"/>
        <v>111592</v>
      </c>
      <c r="O259" s="218">
        <f>SUM(Starostwo!O251)</f>
        <v>0</v>
      </c>
      <c r="P259" s="448">
        <f t="shared" si="21"/>
        <v>111592</v>
      </c>
      <c r="Q259" s="218">
        <f>SUM(Starostwo!Q251)</f>
        <v>0</v>
      </c>
      <c r="R259" s="448">
        <f t="shared" si="22"/>
        <v>111592</v>
      </c>
      <c r="S259" s="218">
        <f>SUM(Starostwo!S251)</f>
        <v>0</v>
      </c>
      <c r="T259" s="449">
        <f t="shared" si="23"/>
        <v>111592</v>
      </c>
    </row>
    <row r="260" spans="1:20" s="173" customFormat="1" ht="19.5" customHeight="1">
      <c r="A260" s="636"/>
      <c r="B260" s="614"/>
      <c r="C260" s="627">
        <v>4178</v>
      </c>
      <c r="D260" s="628"/>
      <c r="E260" s="165" t="s">
        <v>131</v>
      </c>
      <c r="F260" s="443">
        <f>SUM(Starostwo!F252)</f>
        <v>0</v>
      </c>
      <c r="G260" s="86">
        <f>SUM(Starostwo!G252)</f>
        <v>11621</v>
      </c>
      <c r="H260" s="476">
        <f t="shared" si="17"/>
        <v>11621</v>
      </c>
      <c r="I260" s="473">
        <v>0</v>
      </c>
      <c r="J260" s="445">
        <f t="shared" si="18"/>
        <v>11621</v>
      </c>
      <c r="K260" s="444">
        <f>SUM(Starostwo!K252)</f>
        <v>0</v>
      </c>
      <c r="L260" s="445">
        <f t="shared" si="19"/>
        <v>11621</v>
      </c>
      <c r="M260" s="444">
        <f>SUM(Starostwo!M252)</f>
        <v>0</v>
      </c>
      <c r="N260" s="445">
        <f t="shared" si="20"/>
        <v>11621</v>
      </c>
      <c r="O260" s="444">
        <f>SUM(Starostwo!O252)</f>
        <v>0</v>
      </c>
      <c r="P260" s="445">
        <f t="shared" si="21"/>
        <v>11621</v>
      </c>
      <c r="Q260" s="444">
        <f>SUM(Starostwo!Q252)</f>
        <v>0</v>
      </c>
      <c r="R260" s="445">
        <f t="shared" si="22"/>
        <v>11621</v>
      </c>
      <c r="S260" s="444">
        <f>SUM(Starostwo!S252)</f>
        <v>0</v>
      </c>
      <c r="T260" s="445">
        <f t="shared" si="23"/>
        <v>11621</v>
      </c>
    </row>
    <row r="261" spans="1:20" s="173" customFormat="1" ht="19.5" customHeight="1">
      <c r="A261" s="636"/>
      <c r="B261" s="614"/>
      <c r="C261" s="627">
        <v>4179</v>
      </c>
      <c r="D261" s="628"/>
      <c r="E261" s="165" t="s">
        <v>131</v>
      </c>
      <c r="F261" s="443">
        <f>SUM(Starostwo!F253)</f>
        <v>0</v>
      </c>
      <c r="G261" s="86">
        <f>SUM(Starostwo!G253)</f>
        <v>5041</v>
      </c>
      <c r="H261" s="476">
        <f t="shared" si="17"/>
        <v>5041</v>
      </c>
      <c r="I261" s="473">
        <f>SUM(Starostwo!I253)</f>
        <v>0</v>
      </c>
      <c r="J261" s="445">
        <f t="shared" si="18"/>
        <v>5041</v>
      </c>
      <c r="K261" s="444">
        <f>SUM(Starostwo!K253)</f>
        <v>0</v>
      </c>
      <c r="L261" s="445">
        <f t="shared" si="19"/>
        <v>5041</v>
      </c>
      <c r="M261" s="444">
        <f>SUM(Starostwo!M253)</f>
        <v>0</v>
      </c>
      <c r="N261" s="445">
        <f t="shared" si="20"/>
        <v>5041</v>
      </c>
      <c r="O261" s="444">
        <f>SUM(Starostwo!O253)</f>
        <v>0</v>
      </c>
      <c r="P261" s="445">
        <f t="shared" si="21"/>
        <v>5041</v>
      </c>
      <c r="Q261" s="444">
        <f>SUM(Starostwo!Q253)</f>
        <v>0</v>
      </c>
      <c r="R261" s="445">
        <f t="shared" si="22"/>
        <v>5041</v>
      </c>
      <c r="S261" s="444">
        <f>SUM(Starostwo!S253)</f>
        <v>0</v>
      </c>
      <c r="T261" s="445">
        <f t="shared" si="23"/>
        <v>5041</v>
      </c>
    </row>
    <row r="262" spans="1:20" ht="19.5" customHeight="1">
      <c r="A262" s="636"/>
      <c r="B262" s="614"/>
      <c r="C262" s="629">
        <v>4218</v>
      </c>
      <c r="D262" s="630"/>
      <c r="E262" s="120" t="s">
        <v>119</v>
      </c>
      <c r="F262" s="444">
        <f>SUM(Starostwo!F254)</f>
        <v>0</v>
      </c>
      <c r="G262" s="86">
        <f>SUM(Starostwo!G254)</f>
        <v>6497</v>
      </c>
      <c r="H262" s="477">
        <f t="shared" si="17"/>
        <v>6497</v>
      </c>
      <c r="I262" s="473">
        <f>SUM(Starostwo!I254)</f>
        <v>0</v>
      </c>
      <c r="J262" s="444">
        <f t="shared" si="18"/>
        <v>6497</v>
      </c>
      <c r="K262" s="444">
        <f>SUM(Starostwo!K254)</f>
        <v>0</v>
      </c>
      <c r="L262" s="444">
        <f t="shared" si="19"/>
        <v>6497</v>
      </c>
      <c r="M262" s="444">
        <f>SUM(Starostwo!M254)</f>
        <v>0</v>
      </c>
      <c r="N262" s="444">
        <f t="shared" si="20"/>
        <v>6497</v>
      </c>
      <c r="O262" s="444">
        <f>SUM(Starostwo!O254)</f>
        <v>0</v>
      </c>
      <c r="P262" s="444">
        <f t="shared" si="21"/>
        <v>6497</v>
      </c>
      <c r="Q262" s="444">
        <f>SUM(Starostwo!Q254)</f>
        <v>0</v>
      </c>
      <c r="R262" s="444">
        <f t="shared" si="22"/>
        <v>6497</v>
      </c>
      <c r="S262" s="444">
        <f>SUM(Starostwo!S254)</f>
        <v>0</v>
      </c>
      <c r="T262" s="444">
        <f t="shared" si="23"/>
        <v>6497</v>
      </c>
    </row>
    <row r="263" spans="1:20" ht="21.75" customHeight="1">
      <c r="A263" s="636"/>
      <c r="B263" s="614"/>
      <c r="C263" s="629">
        <v>4219</v>
      </c>
      <c r="D263" s="630"/>
      <c r="E263" s="122" t="s">
        <v>119</v>
      </c>
      <c r="F263" s="444">
        <f>SUM(Starostwo!F255)</f>
        <v>0</v>
      </c>
      <c r="G263" s="86">
        <f>SUM(Starostwo!G255)</f>
        <v>2819</v>
      </c>
      <c r="H263" s="477">
        <f t="shared" si="17"/>
        <v>2819</v>
      </c>
      <c r="I263" s="473">
        <f>SUM(Starostwo!I255)</f>
        <v>0</v>
      </c>
      <c r="J263" s="444">
        <f t="shared" si="18"/>
        <v>2819</v>
      </c>
      <c r="K263" s="444">
        <f>SUM(Starostwo!K255)</f>
        <v>0</v>
      </c>
      <c r="L263" s="444">
        <f t="shared" si="19"/>
        <v>2819</v>
      </c>
      <c r="M263" s="444">
        <f>SUM(Starostwo!M255)</f>
        <v>0</v>
      </c>
      <c r="N263" s="444">
        <f t="shared" si="20"/>
        <v>2819</v>
      </c>
      <c r="O263" s="444">
        <f>SUM(Starostwo!O255)</f>
        <v>0</v>
      </c>
      <c r="P263" s="444">
        <f t="shared" si="21"/>
        <v>2819</v>
      </c>
      <c r="Q263" s="444">
        <f>SUM(Starostwo!Q255)</f>
        <v>0</v>
      </c>
      <c r="R263" s="444">
        <f t="shared" si="22"/>
        <v>2819</v>
      </c>
      <c r="S263" s="444">
        <f>SUM(Starostwo!S255)</f>
        <v>0</v>
      </c>
      <c r="T263" s="444">
        <f t="shared" si="23"/>
        <v>2819</v>
      </c>
    </row>
    <row r="264" spans="1:20" ht="21.75" customHeight="1">
      <c r="A264" s="636"/>
      <c r="B264" s="614"/>
      <c r="C264" s="629">
        <v>4308</v>
      </c>
      <c r="D264" s="630"/>
      <c r="E264" s="120" t="s">
        <v>117</v>
      </c>
      <c r="F264" s="444">
        <f>SUM(Starostwo!F256)</f>
        <v>0</v>
      </c>
      <c r="G264" s="86">
        <f>SUM(Starostwo!G256)</f>
        <v>837</v>
      </c>
      <c r="H264" s="477">
        <f t="shared" si="17"/>
        <v>837</v>
      </c>
      <c r="I264" s="473">
        <f>SUM(Starostwo!I256)</f>
        <v>0</v>
      </c>
      <c r="J264" s="444">
        <f t="shared" si="18"/>
        <v>837</v>
      </c>
      <c r="K264" s="444">
        <f>SUM(Starostwo!K256)</f>
        <v>0</v>
      </c>
      <c r="L264" s="444">
        <f t="shared" si="19"/>
        <v>837</v>
      </c>
      <c r="M264" s="444">
        <f>SUM(Starostwo!M256)</f>
        <v>0</v>
      </c>
      <c r="N264" s="444">
        <f t="shared" si="20"/>
        <v>837</v>
      </c>
      <c r="O264" s="444">
        <f>SUM(Starostwo!O256)</f>
        <v>0</v>
      </c>
      <c r="P264" s="444">
        <f t="shared" si="21"/>
        <v>837</v>
      </c>
      <c r="Q264" s="444">
        <f>SUM(Starostwo!Q256)</f>
        <v>0</v>
      </c>
      <c r="R264" s="444">
        <f t="shared" si="22"/>
        <v>837</v>
      </c>
      <c r="S264" s="444">
        <f>SUM(Starostwo!S256)</f>
        <v>0</v>
      </c>
      <c r="T264" s="444">
        <f t="shared" si="23"/>
        <v>837</v>
      </c>
    </row>
    <row r="265" spans="1:20" ht="21" customHeight="1">
      <c r="A265" s="636"/>
      <c r="B265" s="614"/>
      <c r="C265" s="629">
        <v>4309</v>
      </c>
      <c r="D265" s="630"/>
      <c r="E265" s="120" t="s">
        <v>117</v>
      </c>
      <c r="F265" s="444">
        <f>SUM(Starostwo!F257)</f>
        <v>0</v>
      </c>
      <c r="G265" s="86">
        <f>SUM(Starostwo!G257)</f>
        <v>363</v>
      </c>
      <c r="H265" s="477">
        <f t="shared" si="17"/>
        <v>363</v>
      </c>
      <c r="I265" s="473">
        <f>SUM(Starostwo!I257)</f>
        <v>0</v>
      </c>
      <c r="J265" s="444">
        <f t="shared" si="18"/>
        <v>363</v>
      </c>
      <c r="K265" s="444">
        <f>SUM(Starostwo!K257)</f>
        <v>0</v>
      </c>
      <c r="L265" s="444">
        <f t="shared" si="19"/>
        <v>363</v>
      </c>
      <c r="M265" s="444">
        <f>SUM(Starostwo!M257)</f>
        <v>0</v>
      </c>
      <c r="N265" s="444">
        <f t="shared" si="20"/>
        <v>363</v>
      </c>
      <c r="O265" s="444">
        <f>SUM(Starostwo!O257)</f>
        <v>0</v>
      </c>
      <c r="P265" s="444">
        <f t="shared" si="21"/>
        <v>363</v>
      </c>
      <c r="Q265" s="444">
        <f>SUM(Starostwo!Q257)</f>
        <v>0</v>
      </c>
      <c r="R265" s="444">
        <f t="shared" si="22"/>
        <v>363</v>
      </c>
      <c r="S265" s="444">
        <f>SUM(Starostwo!S257)</f>
        <v>0</v>
      </c>
      <c r="T265" s="444">
        <f t="shared" si="23"/>
        <v>363</v>
      </c>
    </row>
    <row r="266" spans="1:20" s="173" customFormat="1" ht="21" customHeight="1">
      <c r="A266" s="636"/>
      <c r="B266" s="614"/>
      <c r="C266" s="631">
        <v>4758</v>
      </c>
      <c r="D266" s="632"/>
      <c r="E266" s="120" t="s">
        <v>136</v>
      </c>
      <c r="F266" s="444">
        <f>SUM(Starostwo!F258)</f>
        <v>0</v>
      </c>
      <c r="G266" s="86">
        <f>SUM(Starostwo!G258)</f>
        <v>1250</v>
      </c>
      <c r="H266" s="477">
        <f t="shared" si="17"/>
        <v>1250</v>
      </c>
      <c r="I266" s="473">
        <f>SUM(Starostwo!I258)</f>
        <v>0</v>
      </c>
      <c r="J266" s="444">
        <f t="shared" si="18"/>
        <v>1250</v>
      </c>
      <c r="K266" s="444">
        <f>SUM(Starostwo!K258)</f>
        <v>0</v>
      </c>
      <c r="L266" s="444">
        <f t="shared" si="19"/>
        <v>1250</v>
      </c>
      <c r="M266" s="444">
        <f>SUM(Starostwo!M258)</f>
        <v>0</v>
      </c>
      <c r="N266" s="444">
        <f t="shared" si="20"/>
        <v>1250</v>
      </c>
      <c r="O266" s="444">
        <f>SUM(Starostwo!O258)</f>
        <v>0</v>
      </c>
      <c r="P266" s="444">
        <f t="shared" si="21"/>
        <v>1250</v>
      </c>
      <c r="Q266" s="444">
        <f>SUM(Starostwo!Q258)</f>
        <v>0</v>
      </c>
      <c r="R266" s="444">
        <f t="shared" si="22"/>
        <v>1250</v>
      </c>
      <c r="S266" s="444">
        <f>SUM(Starostwo!S258)</f>
        <v>0</v>
      </c>
      <c r="T266" s="444">
        <f t="shared" si="23"/>
        <v>1250</v>
      </c>
    </row>
    <row r="267" spans="1:20" ht="20.25" customHeight="1">
      <c r="A267" s="636"/>
      <c r="B267" s="614"/>
      <c r="C267" s="631">
        <v>4759</v>
      </c>
      <c r="D267" s="632"/>
      <c r="E267" s="120" t="s">
        <v>136</v>
      </c>
      <c r="F267" s="444">
        <f>SUM(Starostwo!F259)</f>
        <v>0</v>
      </c>
      <c r="G267" s="86">
        <f>SUM(Starostwo!G259)</f>
        <v>543</v>
      </c>
      <c r="H267" s="477">
        <f t="shared" si="17"/>
        <v>543</v>
      </c>
      <c r="I267" s="473">
        <f>SUM(Starostwo!I259)</f>
        <v>0</v>
      </c>
      <c r="J267" s="444">
        <f t="shared" si="18"/>
        <v>543</v>
      </c>
      <c r="K267" s="444">
        <f>SUM(Starostwo!K259)</f>
        <v>0</v>
      </c>
      <c r="L267" s="444">
        <f t="shared" si="19"/>
        <v>543</v>
      </c>
      <c r="M267" s="444">
        <f>SUM(Starostwo!M259)</f>
        <v>0</v>
      </c>
      <c r="N267" s="444">
        <f t="shared" si="20"/>
        <v>543</v>
      </c>
      <c r="O267" s="444">
        <f>SUM(Starostwo!O259)</f>
        <v>0</v>
      </c>
      <c r="P267" s="444">
        <f t="shared" si="21"/>
        <v>543</v>
      </c>
      <c r="Q267" s="444">
        <f>SUM(Starostwo!Q259)</f>
        <v>0</v>
      </c>
      <c r="R267" s="444">
        <f t="shared" si="22"/>
        <v>543</v>
      </c>
      <c r="S267" s="444">
        <f>SUM(Starostwo!S259)</f>
        <v>0</v>
      </c>
      <c r="T267" s="444">
        <f t="shared" si="23"/>
        <v>543</v>
      </c>
    </row>
    <row r="268" spans="1:20" ht="15.75" customHeight="1">
      <c r="A268" s="138">
        <v>851</v>
      </c>
      <c r="B268" s="619" t="s">
        <v>90</v>
      </c>
      <c r="C268" s="620"/>
      <c r="D268" s="620"/>
      <c r="E268" s="621"/>
      <c r="F268" s="366">
        <f>F269+F274+F278+F280</f>
        <v>2305664</v>
      </c>
      <c r="G268" s="366">
        <f>G269+G274+G278+G280</f>
        <v>-100000</v>
      </c>
      <c r="H268" s="367">
        <f>H269+H274+H278+H280</f>
        <v>2205664</v>
      </c>
      <c r="I268" s="466"/>
      <c r="J268" s="366">
        <f>J269+J274+J278+J280</f>
        <v>2205664</v>
      </c>
      <c r="K268" s="364"/>
      <c r="L268" s="366">
        <f>L269+L274+L278+L280</f>
        <v>2205664</v>
      </c>
      <c r="M268" s="364"/>
      <c r="N268" s="366">
        <f>N269+N274+N278+N280</f>
        <v>2205664</v>
      </c>
      <c r="O268" s="364"/>
      <c r="P268" s="366">
        <f>P269+P274+P278+P280</f>
        <v>2205664</v>
      </c>
      <c r="Q268" s="364"/>
      <c r="R268" s="366">
        <f>R269+R274+R278+R280</f>
        <v>2205664</v>
      </c>
      <c r="S268" s="364"/>
      <c r="T268" s="367">
        <f>T269+T274+T278+T280</f>
        <v>2205664</v>
      </c>
    </row>
    <row r="269" spans="1:20" ht="15" customHeight="1">
      <c r="A269" s="419"/>
      <c r="B269" s="155">
        <v>85111</v>
      </c>
      <c r="C269" s="754" t="s">
        <v>91</v>
      </c>
      <c r="D269" s="755"/>
      <c r="E269" s="756"/>
      <c r="F269" s="363">
        <f>SUM(F270:F273)</f>
        <v>1702100</v>
      </c>
      <c r="G269" s="363">
        <f>SUM(G270:G273)</f>
        <v>-100000</v>
      </c>
      <c r="H269" s="365">
        <f>H270+H271+H272+H273</f>
        <v>1602100</v>
      </c>
      <c r="I269" s="466"/>
      <c r="J269" s="363">
        <f>J270+J271+J272+J273</f>
        <v>1602100</v>
      </c>
      <c r="K269" s="364"/>
      <c r="L269" s="363">
        <f>L270+L271+L272+L273</f>
        <v>1602100</v>
      </c>
      <c r="M269" s="364"/>
      <c r="N269" s="363">
        <f>N270+N271+N272+N273</f>
        <v>1602100</v>
      </c>
      <c r="O269" s="364"/>
      <c r="P269" s="363">
        <f>P270+P271+P272+P273</f>
        <v>1602100</v>
      </c>
      <c r="Q269" s="364"/>
      <c r="R269" s="363">
        <f>R270+R271+R272+R273</f>
        <v>1602100</v>
      </c>
      <c r="S269" s="364"/>
      <c r="T269" s="365">
        <f>T270+T271+T272+T273</f>
        <v>1602100</v>
      </c>
    </row>
    <row r="270" spans="1:20" s="173" customFormat="1" ht="47.25" customHeight="1" hidden="1">
      <c r="A270" s="420"/>
      <c r="B270" s="611"/>
      <c r="C270" s="705">
        <v>2560</v>
      </c>
      <c r="D270" s="757"/>
      <c r="E270" s="181" t="s">
        <v>205</v>
      </c>
      <c r="F270" s="182">
        <f>SUM(Starostwo!F270)</f>
        <v>24100</v>
      </c>
      <c r="G270" s="218">
        <f>SUM(Starostwo!G270)</f>
        <v>0</v>
      </c>
      <c r="H270" s="342">
        <f>SUM(F270:G270)</f>
        <v>24100</v>
      </c>
      <c r="I270" s="467">
        <f>SUM(Starostwo!I270)</f>
        <v>0</v>
      </c>
      <c r="J270" s="182">
        <f>SUM(H270:I270)</f>
        <v>24100</v>
      </c>
      <c r="K270" s="218">
        <f>SUM(Starostwo!K270)</f>
        <v>0</v>
      </c>
      <c r="L270" s="182">
        <f>SUM(J270:K270)</f>
        <v>24100</v>
      </c>
      <c r="M270" s="218">
        <f>SUM(Starostwo!M270)</f>
        <v>0</v>
      </c>
      <c r="N270" s="182">
        <f>SUM(L270:M270)</f>
        <v>24100</v>
      </c>
      <c r="O270" s="218">
        <f>SUM(Starostwo!O270)</f>
        <v>0</v>
      </c>
      <c r="P270" s="182">
        <f>SUM(N270:O270)</f>
        <v>24100</v>
      </c>
      <c r="Q270" s="218">
        <f>SUM(Starostwo!Q270)</f>
        <v>0</v>
      </c>
      <c r="R270" s="182">
        <f>SUM(P270:Q270)</f>
        <v>24100</v>
      </c>
      <c r="S270" s="218">
        <f>SUM(Starostwo!S270)</f>
        <v>0</v>
      </c>
      <c r="T270" s="342">
        <f>SUM(R270:S270)</f>
        <v>24100</v>
      </c>
    </row>
    <row r="271" spans="1:20" ht="20.25" customHeight="1" hidden="1">
      <c r="A271" s="420"/>
      <c r="B271" s="612"/>
      <c r="C271" s="615">
        <v>6058</v>
      </c>
      <c r="D271" s="616"/>
      <c r="E271" s="170" t="s">
        <v>206</v>
      </c>
      <c r="F271" s="114">
        <f>SUM(Starostwo!F271)</f>
        <v>1125000</v>
      </c>
      <c r="G271" s="218">
        <f>SUM(Starostwo!G271)</f>
        <v>0</v>
      </c>
      <c r="H271" s="343">
        <f>SUM(F271:G271)</f>
        <v>1125000</v>
      </c>
      <c r="I271" s="467">
        <f>SUM(Starostwo!I271)</f>
        <v>0</v>
      </c>
      <c r="J271" s="91">
        <f>SUM(H271:I271)</f>
        <v>1125000</v>
      </c>
      <c r="K271" s="218">
        <f>SUM(Starostwo!K271)</f>
        <v>0</v>
      </c>
      <c r="L271" s="91">
        <f>SUM(J271:K271)</f>
        <v>1125000</v>
      </c>
      <c r="M271" s="218">
        <f>SUM(Starostwo!M271)</f>
        <v>0</v>
      </c>
      <c r="N271" s="91">
        <f>SUM(L271:M271)</f>
        <v>1125000</v>
      </c>
      <c r="O271" s="218">
        <f>SUM(Starostwo!O271)</f>
        <v>0</v>
      </c>
      <c r="P271" s="91">
        <f>SUM(N271:O271)</f>
        <v>1125000</v>
      </c>
      <c r="Q271" s="218">
        <f>SUM(Starostwo!Q271)</f>
        <v>0</v>
      </c>
      <c r="R271" s="91">
        <f>SUM(P271:Q271)</f>
        <v>1125000</v>
      </c>
      <c r="S271" s="218">
        <f>SUM(Starostwo!S271)</f>
        <v>0</v>
      </c>
      <c r="T271" s="343">
        <f>SUM(R271:S271)</f>
        <v>1125000</v>
      </c>
    </row>
    <row r="272" spans="1:20" s="173" customFormat="1" ht="21.75" customHeight="1">
      <c r="A272" s="420"/>
      <c r="B272" s="612"/>
      <c r="C272" s="615">
        <v>6059</v>
      </c>
      <c r="D272" s="616"/>
      <c r="E272" s="170" t="s">
        <v>206</v>
      </c>
      <c r="F272" s="115">
        <f>SUM(Starostwo!F272)</f>
        <v>375000</v>
      </c>
      <c r="G272" s="218">
        <f>SUM(Starostwo!G272)</f>
        <v>-100000</v>
      </c>
      <c r="H272" s="343">
        <f>SUM(F272:G272)</f>
        <v>275000</v>
      </c>
      <c r="I272" s="467">
        <f>SUM(Starostwo!I272)</f>
        <v>0</v>
      </c>
      <c r="J272" s="91">
        <f>SUM(H272:I272)</f>
        <v>275000</v>
      </c>
      <c r="K272" s="218">
        <f>SUM(Starostwo!K272)</f>
        <v>0</v>
      </c>
      <c r="L272" s="91">
        <f>SUM(J272:K272)</f>
        <v>275000</v>
      </c>
      <c r="M272" s="218">
        <f>SUM(Starostwo!M272)</f>
        <v>0</v>
      </c>
      <c r="N272" s="91">
        <f>SUM(L272:M272)</f>
        <v>275000</v>
      </c>
      <c r="O272" s="218">
        <f>SUM(Starostwo!O272)</f>
        <v>0</v>
      </c>
      <c r="P272" s="91">
        <f>SUM(N272:O272)</f>
        <v>275000</v>
      </c>
      <c r="Q272" s="218">
        <f>SUM(Starostwo!Q272)</f>
        <v>0</v>
      </c>
      <c r="R272" s="91">
        <f>SUM(P272:Q272)</f>
        <v>275000</v>
      </c>
      <c r="S272" s="218">
        <f>SUM(Starostwo!S272)</f>
        <v>0</v>
      </c>
      <c r="T272" s="343">
        <f>SUM(R272:S272)</f>
        <v>275000</v>
      </c>
    </row>
    <row r="273" spans="1:20" ht="22.5" customHeight="1" hidden="1">
      <c r="A273" s="420"/>
      <c r="B273" s="613"/>
      <c r="C273" s="615">
        <v>6220</v>
      </c>
      <c r="D273" s="616"/>
      <c r="E273" s="170" t="s">
        <v>207</v>
      </c>
      <c r="F273" s="114">
        <f>SUM(Starostwo!F273)</f>
        <v>178000</v>
      </c>
      <c r="G273" s="218">
        <f>SUM(Starostwo!G273)</f>
        <v>0</v>
      </c>
      <c r="H273" s="343">
        <f>SUM(F273:G273)</f>
        <v>178000</v>
      </c>
      <c r="I273" s="467">
        <f>SUM(Starostwo!I273)</f>
        <v>0</v>
      </c>
      <c r="J273" s="91">
        <f>SUM(H273:I273)</f>
        <v>178000</v>
      </c>
      <c r="K273" s="218">
        <f>SUM(Starostwo!K273)</f>
        <v>0</v>
      </c>
      <c r="L273" s="91">
        <f>SUM(J273:K273)</f>
        <v>178000</v>
      </c>
      <c r="M273" s="218">
        <f>SUM(Starostwo!M273)</f>
        <v>0</v>
      </c>
      <c r="N273" s="91">
        <f>SUM(L273:M273)</f>
        <v>178000</v>
      </c>
      <c r="O273" s="218">
        <f>SUM(Starostwo!O273)</f>
        <v>0</v>
      </c>
      <c r="P273" s="91">
        <f>SUM(N273:O273)</f>
        <v>178000</v>
      </c>
      <c r="Q273" s="218">
        <f>SUM(Starostwo!Q273)</f>
        <v>0</v>
      </c>
      <c r="R273" s="91">
        <f>SUM(P273:Q273)</f>
        <v>178000</v>
      </c>
      <c r="S273" s="218">
        <f>SUM(Starostwo!S273)</f>
        <v>0</v>
      </c>
      <c r="T273" s="343">
        <f>SUM(R273:S273)</f>
        <v>178000</v>
      </c>
    </row>
    <row r="274" spans="1:20" ht="12" customHeight="1" hidden="1">
      <c r="A274" s="420"/>
      <c r="B274" s="127">
        <v>85154</v>
      </c>
      <c r="C274" s="489" t="s">
        <v>92</v>
      </c>
      <c r="D274" s="486"/>
      <c r="E274" s="487"/>
      <c r="F274" s="363">
        <f>SUM(F275:F277)</f>
        <v>64000</v>
      </c>
      <c r="G274" s="364"/>
      <c r="H274" s="365">
        <f>H275+H276+H277</f>
        <v>64000</v>
      </c>
      <c r="I274" s="466"/>
      <c r="J274" s="363">
        <f>J275+J276+J277</f>
        <v>64000</v>
      </c>
      <c r="K274" s="364"/>
      <c r="L274" s="363">
        <f>L275+L276+L277</f>
        <v>64000</v>
      </c>
      <c r="M274" s="364"/>
      <c r="N274" s="363">
        <f>N275+N276+N277</f>
        <v>64000</v>
      </c>
      <c r="O274" s="364"/>
      <c r="P274" s="363">
        <f>P275+P276+P277</f>
        <v>64000</v>
      </c>
      <c r="Q274" s="364"/>
      <c r="R274" s="363">
        <f>R275+R276+R277</f>
        <v>64000</v>
      </c>
      <c r="S274" s="364"/>
      <c r="T274" s="365">
        <f>T275+T276+T277</f>
        <v>64000</v>
      </c>
    </row>
    <row r="275" spans="1:20" ht="12" customHeight="1" hidden="1">
      <c r="A275" s="420"/>
      <c r="B275" s="288"/>
      <c r="C275" s="656">
        <v>4170</v>
      </c>
      <c r="D275" s="660"/>
      <c r="E275" s="165" t="s">
        <v>131</v>
      </c>
      <c r="F275" s="117">
        <f>SUM(PCPR!F5)</f>
        <v>52300</v>
      </c>
      <c r="G275" s="218">
        <f>SUM(PCPR!G5)</f>
        <v>0</v>
      </c>
      <c r="H275" s="334">
        <f>SUM(F275:G275)</f>
        <v>52300</v>
      </c>
      <c r="I275" s="467">
        <f>SUM(PCPR!I5)</f>
        <v>0</v>
      </c>
      <c r="J275" s="93">
        <f>SUM(H275:I275)</f>
        <v>52300</v>
      </c>
      <c r="K275" s="218">
        <f>SUM(PCPR!K5)</f>
        <v>0</v>
      </c>
      <c r="L275" s="93">
        <f>SUM(J275:K275)</f>
        <v>52300</v>
      </c>
      <c r="M275" s="218">
        <f>SUM(PCPR!M5)</f>
        <v>0</v>
      </c>
      <c r="N275" s="93">
        <f>SUM(L275:M275)</f>
        <v>52300</v>
      </c>
      <c r="O275" s="218">
        <f>SUM(PCPR!O5)</f>
        <v>0</v>
      </c>
      <c r="P275" s="93">
        <f>SUM(N275:O275)</f>
        <v>52300</v>
      </c>
      <c r="Q275" s="218">
        <f>SUM(PCPR!Q5)</f>
        <v>0</v>
      </c>
      <c r="R275" s="93">
        <f>SUM(P275:Q275)</f>
        <v>52300</v>
      </c>
      <c r="S275" s="218">
        <f>SUM(PCPR!S5)</f>
        <v>0</v>
      </c>
      <c r="T275" s="334">
        <f>SUM(R275:S275)</f>
        <v>52300</v>
      </c>
    </row>
    <row r="276" spans="1:20" s="173" customFormat="1" ht="12" customHeight="1" hidden="1">
      <c r="A276" s="420"/>
      <c r="B276" s="289"/>
      <c r="C276" s="430">
        <v>4210</v>
      </c>
      <c r="D276" s="431"/>
      <c r="E276" s="120" t="s">
        <v>119</v>
      </c>
      <c r="F276" s="116">
        <f>SUM(PCPR!F6)</f>
        <v>3600</v>
      </c>
      <c r="G276" s="218">
        <f>SUM(PCPR!G6)</f>
        <v>0</v>
      </c>
      <c r="H276" s="335">
        <f>SUM(F276:G276)</f>
        <v>3600</v>
      </c>
      <c r="I276" s="467">
        <f>SUM(PCPR!I6)</f>
        <v>0</v>
      </c>
      <c r="J276" s="90">
        <f>SUM(H276:I276)</f>
        <v>3600</v>
      </c>
      <c r="K276" s="218">
        <f>SUM(PCPR!K6)</f>
        <v>0</v>
      </c>
      <c r="L276" s="90">
        <f>SUM(J276:K276)</f>
        <v>3600</v>
      </c>
      <c r="M276" s="218">
        <f>SUM(PCPR!M6)</f>
        <v>0</v>
      </c>
      <c r="N276" s="90">
        <f>SUM(L276:M276)</f>
        <v>3600</v>
      </c>
      <c r="O276" s="218">
        <f>SUM(PCPR!O6)</f>
        <v>0</v>
      </c>
      <c r="P276" s="90">
        <f>SUM(N276:O276)</f>
        <v>3600</v>
      </c>
      <c r="Q276" s="218">
        <f>SUM(PCPR!Q6)</f>
        <v>0</v>
      </c>
      <c r="R276" s="90">
        <f>SUM(P276:Q276)</f>
        <v>3600</v>
      </c>
      <c r="S276" s="218">
        <f>SUM(PCPR!S6)</f>
        <v>0</v>
      </c>
      <c r="T276" s="335">
        <f>SUM(R276:S276)</f>
        <v>3600</v>
      </c>
    </row>
    <row r="277" spans="1:20" s="173" customFormat="1" ht="12" customHeight="1" hidden="1">
      <c r="A277" s="420"/>
      <c r="B277" s="290"/>
      <c r="C277" s="427">
        <v>4300</v>
      </c>
      <c r="D277" s="428"/>
      <c r="E277" s="120" t="s">
        <v>117</v>
      </c>
      <c r="F277" s="113">
        <f>SUM(PCPR!F7)</f>
        <v>8100</v>
      </c>
      <c r="G277" s="218">
        <f>SUM(PCPR!G7)</f>
        <v>0</v>
      </c>
      <c r="H277" s="335">
        <f>SUM(F277:G277)</f>
        <v>8100</v>
      </c>
      <c r="I277" s="467">
        <f>SUM(PCPR!I7)</f>
        <v>0</v>
      </c>
      <c r="J277" s="90">
        <f>SUM(H277:I277)</f>
        <v>8100</v>
      </c>
      <c r="K277" s="218">
        <f>SUM(PCPR!K7)</f>
        <v>0</v>
      </c>
      <c r="L277" s="90">
        <f>SUM(J277:K277)</f>
        <v>8100</v>
      </c>
      <c r="M277" s="218">
        <f>SUM(PCPR!M7)</f>
        <v>0</v>
      </c>
      <c r="N277" s="90">
        <f>SUM(L277:M277)</f>
        <v>8100</v>
      </c>
      <c r="O277" s="218">
        <f>SUM(PCPR!O7)</f>
        <v>0</v>
      </c>
      <c r="P277" s="90">
        <f>SUM(N277:O277)</f>
        <v>8100</v>
      </c>
      <c r="Q277" s="218">
        <f>SUM(PCPR!Q7)</f>
        <v>0</v>
      </c>
      <c r="R277" s="90">
        <f>SUM(P277:Q277)</f>
        <v>8100</v>
      </c>
      <c r="S277" s="218">
        <f>SUM(PCPR!S7)</f>
        <v>0</v>
      </c>
      <c r="T277" s="335">
        <f>SUM(R277:S277)</f>
        <v>8100</v>
      </c>
    </row>
    <row r="278" spans="1:20" ht="12" customHeight="1" hidden="1">
      <c r="A278" s="420"/>
      <c r="B278" s="127">
        <v>85156</v>
      </c>
      <c r="C278" s="489" t="s">
        <v>208</v>
      </c>
      <c r="D278" s="486"/>
      <c r="E278" s="487"/>
      <c r="F278" s="363">
        <f>F279</f>
        <v>534564</v>
      </c>
      <c r="G278" s="364"/>
      <c r="H278" s="365">
        <f>H279</f>
        <v>534564</v>
      </c>
      <c r="I278" s="466"/>
      <c r="J278" s="363">
        <f>J279</f>
        <v>534564</v>
      </c>
      <c r="K278" s="364"/>
      <c r="L278" s="363">
        <f>L279</f>
        <v>534564</v>
      </c>
      <c r="M278" s="364"/>
      <c r="N278" s="363">
        <f>N279</f>
        <v>534564</v>
      </c>
      <c r="O278" s="364"/>
      <c r="P278" s="363">
        <f>P279</f>
        <v>534564</v>
      </c>
      <c r="Q278" s="364"/>
      <c r="R278" s="363">
        <f>R279</f>
        <v>534564</v>
      </c>
      <c r="S278" s="364"/>
      <c r="T278" s="365">
        <f>T279</f>
        <v>534564</v>
      </c>
    </row>
    <row r="279" spans="1:20" ht="12" customHeight="1" hidden="1">
      <c r="A279" s="420"/>
      <c r="B279" s="148"/>
      <c r="C279" s="430">
        <v>4130</v>
      </c>
      <c r="D279" s="431"/>
      <c r="E279" s="120" t="s">
        <v>209</v>
      </c>
      <c r="F279" s="113">
        <f>SUM(PUP!F20)</f>
        <v>534564</v>
      </c>
      <c r="G279" s="218">
        <f>SUM(PUP!G20)</f>
        <v>0</v>
      </c>
      <c r="H279" s="335">
        <f>SUM(F279:G279)</f>
        <v>534564</v>
      </c>
      <c r="I279" s="467">
        <f>SUM(PUP!I20)</f>
        <v>0</v>
      </c>
      <c r="J279" s="90">
        <f>SUM(H279:I279)</f>
        <v>534564</v>
      </c>
      <c r="K279" s="218">
        <f>SUM(PUP!K20)</f>
        <v>0</v>
      </c>
      <c r="L279" s="90">
        <f>SUM(J279:K279)</f>
        <v>534564</v>
      </c>
      <c r="M279" s="218">
        <f>SUM(PUP!M20)</f>
        <v>0</v>
      </c>
      <c r="N279" s="90">
        <f>SUM(L279:M279)</f>
        <v>534564</v>
      </c>
      <c r="O279" s="218">
        <f>SUM(PUP!O20)</f>
        <v>0</v>
      </c>
      <c r="P279" s="90">
        <f>SUM(N279:O279)</f>
        <v>534564</v>
      </c>
      <c r="Q279" s="218">
        <f>SUM(PUP!Q20)</f>
        <v>0</v>
      </c>
      <c r="R279" s="90">
        <f>SUM(P279:Q279)</f>
        <v>534564</v>
      </c>
      <c r="S279" s="218">
        <f>SUM(PUP!S20)</f>
        <v>0</v>
      </c>
      <c r="T279" s="335">
        <f>SUM(R279:S279)</f>
        <v>534564</v>
      </c>
    </row>
    <row r="280" spans="1:20" ht="12" customHeight="1" hidden="1">
      <c r="A280" s="420"/>
      <c r="B280" s="127">
        <v>85195</v>
      </c>
      <c r="C280" s="489" t="s">
        <v>121</v>
      </c>
      <c r="D280" s="486"/>
      <c r="E280" s="487"/>
      <c r="F280" s="363">
        <f>F281+F282+F283</f>
        <v>5000</v>
      </c>
      <c r="G280" s="364"/>
      <c r="H280" s="365">
        <f>H281+H282+H283</f>
        <v>5000</v>
      </c>
      <c r="I280" s="466"/>
      <c r="J280" s="363">
        <f>J281+J282+J283</f>
        <v>5000</v>
      </c>
      <c r="K280" s="364"/>
      <c r="L280" s="363">
        <f>L281+L282+L283</f>
        <v>5000</v>
      </c>
      <c r="M280" s="364"/>
      <c r="N280" s="363">
        <f>N281+N282+N283</f>
        <v>5000</v>
      </c>
      <c r="O280" s="364"/>
      <c r="P280" s="363">
        <f>P281+P282+P283</f>
        <v>5000</v>
      </c>
      <c r="Q280" s="364"/>
      <c r="R280" s="363">
        <f>R281+R282+R283</f>
        <v>5000</v>
      </c>
      <c r="S280" s="364"/>
      <c r="T280" s="365">
        <f>T281+T282+T283</f>
        <v>5000</v>
      </c>
    </row>
    <row r="281" spans="1:20" s="173" customFormat="1" ht="12" customHeight="1" hidden="1">
      <c r="A281" s="420"/>
      <c r="B281" s="416"/>
      <c r="C281" s="292">
        <v>4170</v>
      </c>
      <c r="D281" s="192"/>
      <c r="E281" s="165" t="s">
        <v>131</v>
      </c>
      <c r="F281" s="93">
        <f>SUM(Starostwo!F281)</f>
        <v>0</v>
      </c>
      <c r="G281" s="219">
        <f>SUM(Starostwo!G281)</f>
        <v>0</v>
      </c>
      <c r="H281" s="334">
        <f>SUM(F281:G281)</f>
        <v>0</v>
      </c>
      <c r="I281" s="468">
        <f>SUM(Starostwo!I281)</f>
        <v>0</v>
      </c>
      <c r="J281" s="93">
        <f>SUM(H281:I281)</f>
        <v>0</v>
      </c>
      <c r="K281" s="219">
        <f>SUM(Starostwo!K281)</f>
        <v>0</v>
      </c>
      <c r="L281" s="93">
        <f>SUM(J281:K281)</f>
        <v>0</v>
      </c>
      <c r="M281" s="219">
        <f>SUM(Starostwo!M281)</f>
        <v>0</v>
      </c>
      <c r="N281" s="93">
        <f>SUM(L281:M281)</f>
        <v>0</v>
      </c>
      <c r="O281" s="219">
        <f>SUM(Starostwo!O281)</f>
        <v>0</v>
      </c>
      <c r="P281" s="93">
        <f>SUM(N281:O281)</f>
        <v>0</v>
      </c>
      <c r="Q281" s="219">
        <f>SUM(Starostwo!Q281)</f>
        <v>0</v>
      </c>
      <c r="R281" s="93">
        <f>SUM(P281:Q281)</f>
        <v>0</v>
      </c>
      <c r="S281" s="219">
        <f>SUM(Starostwo!S281)</f>
        <v>0</v>
      </c>
      <c r="T281" s="334">
        <f>SUM(R281:S281)</f>
        <v>0</v>
      </c>
    </row>
    <row r="282" spans="1:20" ht="12" customHeight="1" hidden="1">
      <c r="A282" s="420"/>
      <c r="B282" s="417"/>
      <c r="C282" s="430">
        <v>4210</v>
      </c>
      <c r="D282" s="431"/>
      <c r="E282" s="120" t="s">
        <v>119</v>
      </c>
      <c r="F282" s="113">
        <f>SUM(Starostwo!F282)</f>
        <v>5000</v>
      </c>
      <c r="G282" s="219">
        <f>SUM(Starostwo!G282)</f>
        <v>0</v>
      </c>
      <c r="H282" s="335">
        <f>SUM(F282:G282)</f>
        <v>5000</v>
      </c>
      <c r="I282" s="468">
        <f>SUM(Starostwo!I282)</f>
        <v>0</v>
      </c>
      <c r="J282" s="90">
        <f>SUM(H282:I282)</f>
        <v>5000</v>
      </c>
      <c r="K282" s="219">
        <f>SUM(Starostwo!K282)</f>
        <v>0</v>
      </c>
      <c r="L282" s="90">
        <f>SUM(J282:K282)</f>
        <v>5000</v>
      </c>
      <c r="M282" s="219">
        <f>SUM(Starostwo!M282)</f>
        <v>0</v>
      </c>
      <c r="N282" s="90">
        <f>SUM(L282:M282)</f>
        <v>5000</v>
      </c>
      <c r="O282" s="219">
        <f>SUM(Starostwo!O282)</f>
        <v>0</v>
      </c>
      <c r="P282" s="90">
        <f>SUM(N282:O282)</f>
        <v>5000</v>
      </c>
      <c r="Q282" s="219">
        <f>SUM(Starostwo!Q282)</f>
        <v>0</v>
      </c>
      <c r="R282" s="90">
        <f>SUM(P282:Q282)</f>
        <v>5000</v>
      </c>
      <c r="S282" s="219">
        <f>SUM(Starostwo!S282)</f>
        <v>0</v>
      </c>
      <c r="T282" s="335">
        <f>SUM(R282:S282)</f>
        <v>5000</v>
      </c>
    </row>
    <row r="283" spans="1:20" ht="12" customHeight="1" hidden="1">
      <c r="A283" s="421"/>
      <c r="B283" s="418"/>
      <c r="C283" s="432">
        <v>4300</v>
      </c>
      <c r="D283" s="433"/>
      <c r="E283" s="122" t="s">
        <v>117</v>
      </c>
      <c r="F283" s="113">
        <f>SUM(Starostwo!F283)</f>
        <v>0</v>
      </c>
      <c r="G283" s="219">
        <f>SUM(Starostwo!G283)</f>
        <v>0</v>
      </c>
      <c r="H283" s="335">
        <f>SUM(F283:G283)</f>
        <v>0</v>
      </c>
      <c r="I283" s="468">
        <f>SUM(Starostwo!I283)</f>
        <v>0</v>
      </c>
      <c r="J283" s="90">
        <f>SUM(H283:I283)</f>
        <v>0</v>
      </c>
      <c r="K283" s="219">
        <f>SUM(Starostwo!K283)</f>
        <v>0</v>
      </c>
      <c r="L283" s="90">
        <f>SUM(J283:K283)</f>
        <v>0</v>
      </c>
      <c r="M283" s="219">
        <f>SUM(Starostwo!M283)</f>
        <v>0</v>
      </c>
      <c r="N283" s="90">
        <f>SUM(L283:M283)</f>
        <v>0</v>
      </c>
      <c r="O283" s="219">
        <f>SUM(Starostwo!O283)</f>
        <v>0</v>
      </c>
      <c r="P283" s="90">
        <f>SUM(N283:O283)</f>
        <v>0</v>
      </c>
      <c r="Q283" s="219">
        <f>SUM(Starostwo!Q283)</f>
        <v>0</v>
      </c>
      <c r="R283" s="90">
        <f>SUM(P283:Q283)</f>
        <v>0</v>
      </c>
      <c r="S283" s="219">
        <f>SUM(Starostwo!S283)</f>
        <v>0</v>
      </c>
      <c r="T283" s="335">
        <f>SUM(R283:S283)</f>
        <v>0</v>
      </c>
    </row>
    <row r="284" spans="1:20" ht="14.25" customHeight="1">
      <c r="A284" s="133">
        <v>852</v>
      </c>
      <c r="B284" s="196" t="s">
        <v>97</v>
      </c>
      <c r="C284" s="197"/>
      <c r="D284" s="197"/>
      <c r="E284" s="198"/>
      <c r="F284" s="366">
        <f>SUM(F285,F289,F314,F335,F337,F359,F369,F386)</f>
        <v>11867192</v>
      </c>
      <c r="G284" s="366">
        <f>SUM(G285,G289,G314,G335,G337,G359,G369,G386)</f>
        <v>14775</v>
      </c>
      <c r="H284" s="367">
        <f>SUM(H285,H289,H314,H335,H337,H359,H369,H386)</f>
        <v>11881967</v>
      </c>
      <c r="I284" s="466"/>
      <c r="J284" s="366">
        <f>SUM(J285,J289,J314,J335,J337,J359,J369,J386)</f>
        <v>11881967</v>
      </c>
      <c r="K284" s="364"/>
      <c r="L284" s="366">
        <f>SUM(L285,L289,L314,L335,L337,L359,L369,L386)</f>
        <v>11881967</v>
      </c>
      <c r="M284" s="364"/>
      <c r="N284" s="366">
        <f>N285+N289+N314+N335+N337+N359+N369</f>
        <v>11841967</v>
      </c>
      <c r="O284" s="364"/>
      <c r="P284" s="366">
        <f>SUM(P285,P289,P314,P335,P337,P359,P369,P386)</f>
        <v>11881967</v>
      </c>
      <c r="Q284" s="364"/>
      <c r="R284" s="366">
        <f>SUM(R285,R289,R314,R335,R337,R359,R369,R386)</f>
        <v>11881967</v>
      </c>
      <c r="S284" s="364"/>
      <c r="T284" s="367">
        <f>SUM(T285,T289,T314,T335,T337,T359,T369,T386)</f>
        <v>11881967</v>
      </c>
    </row>
    <row r="285" spans="1:20" ht="12.75" customHeight="1">
      <c r="A285" s="403"/>
      <c r="B285" s="147">
        <v>85201</v>
      </c>
      <c r="C285" s="189" t="s">
        <v>210</v>
      </c>
      <c r="D285" s="190"/>
      <c r="E285" s="191"/>
      <c r="F285" s="363">
        <f>F286+F287+F288</f>
        <v>407183</v>
      </c>
      <c r="G285" s="363">
        <f>G286+G287+G288</f>
        <v>-7420</v>
      </c>
      <c r="H285" s="365">
        <f>H286+H287+H288</f>
        <v>399763</v>
      </c>
      <c r="I285" s="466"/>
      <c r="J285" s="363">
        <f>J286+J287+J288</f>
        <v>399763</v>
      </c>
      <c r="K285" s="364"/>
      <c r="L285" s="363">
        <f>L286+L287+L288</f>
        <v>399763</v>
      </c>
      <c r="M285" s="364"/>
      <c r="N285" s="363">
        <f>N286+N287+N288</f>
        <v>399763</v>
      </c>
      <c r="O285" s="364"/>
      <c r="P285" s="363">
        <f>P286+P287+P288</f>
        <v>399763</v>
      </c>
      <c r="Q285" s="364"/>
      <c r="R285" s="363">
        <f>R286+R287+R288</f>
        <v>399763</v>
      </c>
      <c r="S285" s="364"/>
      <c r="T285" s="365">
        <f>T286+T287+T288</f>
        <v>399763</v>
      </c>
    </row>
    <row r="286" spans="1:20" ht="0.75" customHeight="1" hidden="1">
      <c r="A286" s="136"/>
      <c r="B286" s="249"/>
      <c r="C286" s="302">
        <v>2580</v>
      </c>
      <c r="D286" s="303"/>
      <c r="E286" s="181" t="s">
        <v>211</v>
      </c>
      <c r="F286" s="182">
        <f>SUM(Starostwo!F286)</f>
        <v>127776</v>
      </c>
      <c r="G286" s="218">
        <f>SUM(Starostwo!G286)</f>
        <v>0</v>
      </c>
      <c r="H286" s="342">
        <f>SUM(F286:G286)</f>
        <v>127776</v>
      </c>
      <c r="I286" s="467">
        <f>SUM(Starostwo!I286)</f>
        <v>0</v>
      </c>
      <c r="J286" s="182">
        <f>SUM(H286:I286)</f>
        <v>127776</v>
      </c>
      <c r="K286" s="218">
        <f>SUM(Starostwo!K286)</f>
        <v>0</v>
      </c>
      <c r="L286" s="182">
        <f>SUM(J286:K286)</f>
        <v>127776</v>
      </c>
      <c r="M286" s="218">
        <f>SUM(Starostwo!M286)</f>
        <v>0</v>
      </c>
      <c r="N286" s="182">
        <f>SUM(L286:M286)</f>
        <v>127776</v>
      </c>
      <c r="O286" s="218">
        <f>SUM(Starostwo!O286)</f>
        <v>0</v>
      </c>
      <c r="P286" s="182">
        <f>SUM(N286:O286)</f>
        <v>127776</v>
      </c>
      <c r="Q286" s="218">
        <f>SUM(Starostwo!Q286)</f>
        <v>0</v>
      </c>
      <c r="R286" s="182">
        <f>SUM(P286:Q286)</f>
        <v>127776</v>
      </c>
      <c r="S286" s="218">
        <f>SUM(Starostwo!S286)</f>
        <v>0</v>
      </c>
      <c r="T286" s="342">
        <f>SUM(R286:S286)</f>
        <v>127776</v>
      </c>
    </row>
    <row r="287" spans="1:20" ht="12.75" customHeight="1">
      <c r="A287" s="136"/>
      <c r="B287" s="239"/>
      <c r="C287" s="251">
        <v>3110</v>
      </c>
      <c r="D287" s="252"/>
      <c r="E287" s="169" t="s">
        <v>146</v>
      </c>
      <c r="F287" s="94">
        <v>63219</v>
      </c>
      <c r="G287" s="218">
        <f>SUM(PCPR!G9)</f>
        <v>24570</v>
      </c>
      <c r="H287" s="341">
        <f>SUM(F287:G287)</f>
        <v>87789</v>
      </c>
      <c r="I287" s="467">
        <f>SUM(PCPR!I9)</f>
        <v>0</v>
      </c>
      <c r="J287" s="94">
        <f>SUM(H287:I287)</f>
        <v>87789</v>
      </c>
      <c r="K287" s="218">
        <f>SUM(PCPR!K9)</f>
        <v>0</v>
      </c>
      <c r="L287" s="94">
        <f>SUM(J287:K287)</f>
        <v>87789</v>
      </c>
      <c r="M287" s="218">
        <f>SUM(PCPR!M9)</f>
        <v>0</v>
      </c>
      <c r="N287" s="94">
        <f>SUM(L287:M287)</f>
        <v>87789</v>
      </c>
      <c r="O287" s="218">
        <f>SUM(PCPR!O9)</f>
        <v>0</v>
      </c>
      <c r="P287" s="94">
        <f>SUM(N287:O287)</f>
        <v>87789</v>
      </c>
      <c r="Q287" s="218">
        <f>SUM(PCPR!Q9)</f>
        <v>0</v>
      </c>
      <c r="R287" s="94">
        <f>SUM(P287:Q287)</f>
        <v>87789</v>
      </c>
      <c r="S287" s="218">
        <f>SUM(PCPR!S9)</f>
        <v>0</v>
      </c>
      <c r="T287" s="341">
        <f>SUM(R287:S287)</f>
        <v>87789</v>
      </c>
    </row>
    <row r="288" spans="1:20" ht="36" customHeight="1">
      <c r="A288" s="136"/>
      <c r="B288" s="404"/>
      <c r="C288" s="293">
        <v>4330</v>
      </c>
      <c r="D288" s="296"/>
      <c r="E288" s="120" t="s">
        <v>147</v>
      </c>
      <c r="F288" s="89">
        <f>SUM(Starostwo!F288)</f>
        <v>216188</v>
      </c>
      <c r="G288" s="218">
        <f>SUM(Starostwo!G288)</f>
        <v>-31990</v>
      </c>
      <c r="H288" s="335">
        <f>SUM(F288:G288)</f>
        <v>184198</v>
      </c>
      <c r="I288" s="467">
        <f>SUM(Starostwo!I288)</f>
        <v>0</v>
      </c>
      <c r="J288" s="90">
        <f>SUM(H288:I288)</f>
        <v>184198</v>
      </c>
      <c r="K288" s="218">
        <f>SUM(Starostwo!K288)</f>
        <v>0</v>
      </c>
      <c r="L288" s="90">
        <f>SUM(J288:K288)</f>
        <v>184198</v>
      </c>
      <c r="M288" s="218">
        <f>SUM(Starostwo!M288)</f>
        <v>0</v>
      </c>
      <c r="N288" s="90">
        <f>SUM(L288:M288)</f>
        <v>184198</v>
      </c>
      <c r="O288" s="218">
        <f>SUM(Starostwo!O288)</f>
        <v>0</v>
      </c>
      <c r="P288" s="90">
        <f>SUM(N288:O288)</f>
        <v>184198</v>
      </c>
      <c r="Q288" s="218">
        <f>SUM(Starostwo!Q288)</f>
        <v>0</v>
      </c>
      <c r="R288" s="90">
        <f>SUM(P288:Q288)</f>
        <v>184198</v>
      </c>
      <c r="S288" s="218">
        <f>SUM(Starostwo!S288)</f>
        <v>0</v>
      </c>
      <c r="T288" s="335">
        <f>SUM(R288:S288)</f>
        <v>184198</v>
      </c>
    </row>
    <row r="289" spans="1:20" ht="15.75" customHeight="1" hidden="1">
      <c r="A289" s="136"/>
      <c r="B289" s="155">
        <v>85202</v>
      </c>
      <c r="C289" s="194" t="s">
        <v>99</v>
      </c>
      <c r="D289" s="194"/>
      <c r="E289" s="195"/>
      <c r="F289" s="363">
        <f>SUM(F290:F313)</f>
        <v>10053108</v>
      </c>
      <c r="G289" s="364"/>
      <c r="H289" s="365">
        <f>SUM(H290:H313)</f>
        <v>10053108</v>
      </c>
      <c r="I289" s="466"/>
      <c r="J289" s="363">
        <f>SUM(J290:J313)</f>
        <v>10053108</v>
      </c>
      <c r="K289" s="364"/>
      <c r="L289" s="363">
        <f>SUM(L290:L313)</f>
        <v>10053108</v>
      </c>
      <c r="M289" s="364"/>
      <c r="N289" s="363">
        <f>SUM(N290:N313)</f>
        <v>10053108</v>
      </c>
      <c r="O289" s="364"/>
      <c r="P289" s="363">
        <f>SUM(P290:P313)</f>
        <v>10053108</v>
      </c>
      <c r="Q289" s="364"/>
      <c r="R289" s="363">
        <f>SUM(R290:R313)</f>
        <v>10053108</v>
      </c>
      <c r="S289" s="364"/>
      <c r="T289" s="365">
        <f>SUM(T290:T313)</f>
        <v>10053108</v>
      </c>
    </row>
    <row r="290" spans="1:20" ht="15.75" customHeight="1" hidden="1">
      <c r="A290" s="136"/>
      <c r="B290" s="415"/>
      <c r="C290" s="251">
        <v>3020</v>
      </c>
      <c r="D290" s="252"/>
      <c r="E290" s="169" t="s">
        <v>137</v>
      </c>
      <c r="F290" s="94">
        <f>SUM(DPS!F5)</f>
        <v>1000</v>
      </c>
      <c r="G290" s="218">
        <f>SUM(DPS!G5)</f>
        <v>0</v>
      </c>
      <c r="H290" s="341">
        <f aca="true" t="shared" si="24" ref="H290:T313">SUM(F290:G290)</f>
        <v>1000</v>
      </c>
      <c r="I290" s="467">
        <f>SUM(DPS!I5)</f>
        <v>0</v>
      </c>
      <c r="J290" s="94">
        <f t="shared" si="24"/>
        <v>1000</v>
      </c>
      <c r="K290" s="218">
        <f>SUM(DPS!K5)</f>
        <v>0</v>
      </c>
      <c r="L290" s="94">
        <f t="shared" si="24"/>
        <v>1000</v>
      </c>
      <c r="M290" s="218">
        <f>SUM(DPS!M5)</f>
        <v>0</v>
      </c>
      <c r="N290" s="94">
        <f t="shared" si="24"/>
        <v>1000</v>
      </c>
      <c r="O290" s="218">
        <f>SUM(DPS!O5)</f>
        <v>0</v>
      </c>
      <c r="P290" s="94">
        <f t="shared" si="24"/>
        <v>1000</v>
      </c>
      <c r="Q290" s="218">
        <f>SUM(DPS!Q5)</f>
        <v>0</v>
      </c>
      <c r="R290" s="94">
        <f t="shared" si="24"/>
        <v>1000</v>
      </c>
      <c r="S290" s="218">
        <f>SUM(DPS!S5)</f>
        <v>0</v>
      </c>
      <c r="T290" s="341">
        <f t="shared" si="24"/>
        <v>1000</v>
      </c>
    </row>
    <row r="291" spans="1:20" ht="15.75" customHeight="1" hidden="1">
      <c r="A291" s="136"/>
      <c r="B291" s="239"/>
      <c r="C291" s="292">
        <v>4010</v>
      </c>
      <c r="D291" s="192"/>
      <c r="E291" s="165" t="s">
        <v>126</v>
      </c>
      <c r="F291" s="93">
        <f>SUM(DPS!F6)</f>
        <v>3400000</v>
      </c>
      <c r="G291" s="218">
        <f>SUM(DPS!G6)</f>
        <v>0</v>
      </c>
      <c r="H291" s="334">
        <f t="shared" si="24"/>
        <v>3400000</v>
      </c>
      <c r="I291" s="467">
        <f>SUM(DPS!I6)</f>
        <v>0</v>
      </c>
      <c r="J291" s="93">
        <f t="shared" si="24"/>
        <v>3400000</v>
      </c>
      <c r="K291" s="218">
        <f>SUM(DPS!K6)</f>
        <v>0</v>
      </c>
      <c r="L291" s="93">
        <f t="shared" si="24"/>
        <v>3400000</v>
      </c>
      <c r="M291" s="218">
        <f>SUM(DPS!M6)</f>
        <v>0</v>
      </c>
      <c r="N291" s="93">
        <f t="shared" si="24"/>
        <v>3400000</v>
      </c>
      <c r="O291" s="218">
        <f>SUM(DPS!O6)</f>
        <v>0</v>
      </c>
      <c r="P291" s="93">
        <f t="shared" si="24"/>
        <v>3400000</v>
      </c>
      <c r="Q291" s="218">
        <f>SUM(DPS!Q6)</f>
        <v>0</v>
      </c>
      <c r="R291" s="93">
        <f t="shared" si="24"/>
        <v>3400000</v>
      </c>
      <c r="S291" s="218">
        <f>SUM(DPS!S6)</f>
        <v>0</v>
      </c>
      <c r="T291" s="334">
        <f t="shared" si="24"/>
        <v>3400000</v>
      </c>
    </row>
    <row r="292" spans="1:20" ht="15.75" customHeight="1" hidden="1">
      <c r="A292" s="136"/>
      <c r="B292" s="239"/>
      <c r="C292" s="292">
        <v>4040</v>
      </c>
      <c r="D292" s="192"/>
      <c r="E292" s="121" t="s">
        <v>169</v>
      </c>
      <c r="F292" s="93">
        <f>SUM(DPS!F7)</f>
        <v>276172</v>
      </c>
      <c r="G292" s="218">
        <f>SUM(DPS!G7)</f>
        <v>0</v>
      </c>
      <c r="H292" s="334">
        <f t="shared" si="24"/>
        <v>276172</v>
      </c>
      <c r="I292" s="467">
        <f>SUM(DPS!I7)</f>
        <v>0</v>
      </c>
      <c r="J292" s="93">
        <f t="shared" si="24"/>
        <v>276172</v>
      </c>
      <c r="K292" s="218">
        <f>SUM(DPS!K7)</f>
        <v>0</v>
      </c>
      <c r="L292" s="93">
        <f t="shared" si="24"/>
        <v>276172</v>
      </c>
      <c r="M292" s="218">
        <f>SUM(DPS!M7)</f>
        <v>0</v>
      </c>
      <c r="N292" s="93">
        <f t="shared" si="24"/>
        <v>276172</v>
      </c>
      <c r="O292" s="218">
        <f>SUM(DPS!O7)</f>
        <v>0</v>
      </c>
      <c r="P292" s="93">
        <f t="shared" si="24"/>
        <v>276172</v>
      </c>
      <c r="Q292" s="218">
        <f>SUM(DPS!Q7)</f>
        <v>0</v>
      </c>
      <c r="R292" s="93">
        <f t="shared" si="24"/>
        <v>276172</v>
      </c>
      <c r="S292" s="218">
        <f>SUM(DPS!S7)</f>
        <v>0</v>
      </c>
      <c r="T292" s="334">
        <f t="shared" si="24"/>
        <v>276172</v>
      </c>
    </row>
    <row r="293" spans="1:20" ht="15.75" customHeight="1" hidden="1">
      <c r="A293" s="136"/>
      <c r="B293" s="239"/>
      <c r="C293" s="292">
        <v>4110</v>
      </c>
      <c r="D293" s="192"/>
      <c r="E293" s="165" t="s">
        <v>127</v>
      </c>
      <c r="F293" s="93">
        <f>SUM(DPS!F8)</f>
        <v>639656</v>
      </c>
      <c r="G293" s="218">
        <f>SUM(DPS!G8)</f>
        <v>0</v>
      </c>
      <c r="H293" s="334">
        <f t="shared" si="24"/>
        <v>639656</v>
      </c>
      <c r="I293" s="467">
        <f>SUM(DPS!I8)</f>
        <v>0</v>
      </c>
      <c r="J293" s="93">
        <f t="shared" si="24"/>
        <v>639656</v>
      </c>
      <c r="K293" s="218">
        <f>SUM(DPS!K8)</f>
        <v>0</v>
      </c>
      <c r="L293" s="93">
        <f t="shared" si="24"/>
        <v>639656</v>
      </c>
      <c r="M293" s="218">
        <f>SUM(DPS!M8)</f>
        <v>0</v>
      </c>
      <c r="N293" s="93">
        <f t="shared" si="24"/>
        <v>639656</v>
      </c>
      <c r="O293" s="218">
        <f>SUM(DPS!O8)</f>
        <v>0</v>
      </c>
      <c r="P293" s="93">
        <f t="shared" si="24"/>
        <v>639656</v>
      </c>
      <c r="Q293" s="218">
        <f>SUM(DPS!Q8)</f>
        <v>0</v>
      </c>
      <c r="R293" s="93">
        <f t="shared" si="24"/>
        <v>639656</v>
      </c>
      <c r="S293" s="218">
        <f>SUM(DPS!S8)</f>
        <v>0</v>
      </c>
      <c r="T293" s="334">
        <f t="shared" si="24"/>
        <v>639656</v>
      </c>
    </row>
    <row r="294" spans="1:20" ht="15.75" customHeight="1" hidden="1">
      <c r="A294" s="136"/>
      <c r="B294" s="239"/>
      <c r="C294" s="292">
        <v>4120</v>
      </c>
      <c r="D294" s="192"/>
      <c r="E294" s="165" t="s">
        <v>128</v>
      </c>
      <c r="F294" s="93">
        <f>SUM(DPS!F9)</f>
        <v>89000</v>
      </c>
      <c r="G294" s="218">
        <f>SUM(DPS!G9)</f>
        <v>0</v>
      </c>
      <c r="H294" s="334">
        <f t="shared" si="24"/>
        <v>89000</v>
      </c>
      <c r="I294" s="467">
        <f>SUM(DPS!I9)</f>
        <v>0</v>
      </c>
      <c r="J294" s="93">
        <f t="shared" si="24"/>
        <v>89000</v>
      </c>
      <c r="K294" s="218">
        <f>SUM(DPS!K9)</f>
        <v>0</v>
      </c>
      <c r="L294" s="93">
        <f t="shared" si="24"/>
        <v>89000</v>
      </c>
      <c r="M294" s="218">
        <f>SUM(DPS!M9)</f>
        <v>0</v>
      </c>
      <c r="N294" s="93">
        <f t="shared" si="24"/>
        <v>89000</v>
      </c>
      <c r="O294" s="218">
        <f>SUM(DPS!O9)</f>
        <v>0</v>
      </c>
      <c r="P294" s="93">
        <f t="shared" si="24"/>
        <v>89000</v>
      </c>
      <c r="Q294" s="218">
        <f>SUM(DPS!Q9)</f>
        <v>0</v>
      </c>
      <c r="R294" s="93">
        <f t="shared" si="24"/>
        <v>89000</v>
      </c>
      <c r="S294" s="218">
        <f>SUM(DPS!S9)</f>
        <v>0</v>
      </c>
      <c r="T294" s="334">
        <f t="shared" si="24"/>
        <v>89000</v>
      </c>
    </row>
    <row r="295" spans="1:20" ht="15.75" customHeight="1" hidden="1">
      <c r="A295" s="136"/>
      <c r="B295" s="239"/>
      <c r="C295" s="292">
        <v>4170</v>
      </c>
      <c r="D295" s="192"/>
      <c r="E295" s="165" t="s">
        <v>131</v>
      </c>
      <c r="F295" s="93">
        <f>SUM(DPS!F10)</f>
        <v>172</v>
      </c>
      <c r="G295" s="218">
        <f>SUM(DPS!G10)</f>
        <v>0</v>
      </c>
      <c r="H295" s="334">
        <f t="shared" si="24"/>
        <v>172</v>
      </c>
      <c r="I295" s="467">
        <f>SUM(DPS!I10)</f>
        <v>0</v>
      </c>
      <c r="J295" s="93">
        <f t="shared" si="24"/>
        <v>172</v>
      </c>
      <c r="K295" s="218">
        <f>SUM(DPS!K10)</f>
        <v>0</v>
      </c>
      <c r="L295" s="93">
        <f t="shared" si="24"/>
        <v>172</v>
      </c>
      <c r="M295" s="218">
        <f>SUM(DPS!M10)</f>
        <v>0</v>
      </c>
      <c r="N295" s="93">
        <f t="shared" si="24"/>
        <v>172</v>
      </c>
      <c r="O295" s="218">
        <f>SUM(DPS!O10)</f>
        <v>0</v>
      </c>
      <c r="P295" s="93">
        <f t="shared" si="24"/>
        <v>172</v>
      </c>
      <c r="Q295" s="218">
        <f>SUM(DPS!Q10)</f>
        <v>0</v>
      </c>
      <c r="R295" s="93">
        <f t="shared" si="24"/>
        <v>172</v>
      </c>
      <c r="S295" s="218">
        <f>SUM(DPS!S10)</f>
        <v>0</v>
      </c>
      <c r="T295" s="334">
        <f t="shared" si="24"/>
        <v>172</v>
      </c>
    </row>
    <row r="296" spans="1:20" ht="21.75" customHeight="1" hidden="1">
      <c r="A296" s="136"/>
      <c r="B296" s="239"/>
      <c r="C296" s="293">
        <v>4210</v>
      </c>
      <c r="D296" s="296"/>
      <c r="E296" s="120" t="s">
        <v>119</v>
      </c>
      <c r="F296" s="89">
        <f>SUM(DPS!F11)</f>
        <v>276674</v>
      </c>
      <c r="G296" s="218">
        <f>SUM(DPS!G11)</f>
        <v>0</v>
      </c>
      <c r="H296" s="335">
        <f t="shared" si="24"/>
        <v>276674</v>
      </c>
      <c r="I296" s="467">
        <f>SUM(DPS!I11)</f>
        <v>0</v>
      </c>
      <c r="J296" s="90">
        <f t="shared" si="24"/>
        <v>276674</v>
      </c>
      <c r="K296" s="218">
        <f>SUM(DPS!K11)</f>
        <v>0</v>
      </c>
      <c r="L296" s="90">
        <f t="shared" si="24"/>
        <v>276674</v>
      </c>
      <c r="M296" s="218">
        <f>SUM(DPS!M11)</f>
        <v>0</v>
      </c>
      <c r="N296" s="90">
        <f t="shared" si="24"/>
        <v>276674</v>
      </c>
      <c r="O296" s="218">
        <f>SUM(DPS!O11)</f>
        <v>0</v>
      </c>
      <c r="P296" s="90">
        <f t="shared" si="24"/>
        <v>276674</v>
      </c>
      <c r="Q296" s="218">
        <f>SUM(DPS!Q11)</f>
        <v>0</v>
      </c>
      <c r="R296" s="90">
        <f t="shared" si="24"/>
        <v>276674</v>
      </c>
      <c r="S296" s="218">
        <f>SUM(DPS!S11)</f>
        <v>0</v>
      </c>
      <c r="T296" s="335">
        <f t="shared" si="24"/>
        <v>276674</v>
      </c>
    </row>
    <row r="297" spans="1:20" ht="21.75" customHeight="1" hidden="1">
      <c r="A297" s="136"/>
      <c r="B297" s="239"/>
      <c r="C297" s="293">
        <v>4220</v>
      </c>
      <c r="D297" s="296"/>
      <c r="E297" s="120" t="s">
        <v>212</v>
      </c>
      <c r="F297" s="89">
        <f>SUM(DPS!F12)</f>
        <v>717123</v>
      </c>
      <c r="G297" s="218">
        <f>SUM(DPS!G12)</f>
        <v>0</v>
      </c>
      <c r="H297" s="335">
        <f t="shared" si="24"/>
        <v>717123</v>
      </c>
      <c r="I297" s="467">
        <f>SUM(DPS!I12)</f>
        <v>0</v>
      </c>
      <c r="J297" s="90">
        <f t="shared" si="24"/>
        <v>717123</v>
      </c>
      <c r="K297" s="218">
        <f>SUM(DPS!K12)</f>
        <v>0</v>
      </c>
      <c r="L297" s="90">
        <f t="shared" si="24"/>
        <v>717123</v>
      </c>
      <c r="M297" s="218">
        <f>SUM(DPS!M12)</f>
        <v>0</v>
      </c>
      <c r="N297" s="90">
        <f t="shared" si="24"/>
        <v>717123</v>
      </c>
      <c r="O297" s="218">
        <f>SUM(DPS!O12)</f>
        <v>0</v>
      </c>
      <c r="P297" s="90">
        <f t="shared" si="24"/>
        <v>717123</v>
      </c>
      <c r="Q297" s="218">
        <f>SUM(DPS!Q12)</f>
        <v>0</v>
      </c>
      <c r="R297" s="90">
        <f t="shared" si="24"/>
        <v>717123</v>
      </c>
      <c r="S297" s="218">
        <f>SUM(DPS!S12)</f>
        <v>0</v>
      </c>
      <c r="T297" s="335">
        <f t="shared" si="24"/>
        <v>717123</v>
      </c>
    </row>
    <row r="298" spans="1:20" ht="15.75" customHeight="1" hidden="1">
      <c r="A298" s="136"/>
      <c r="B298" s="239"/>
      <c r="C298" s="293">
        <v>4230</v>
      </c>
      <c r="D298" s="296"/>
      <c r="E298" s="120" t="s">
        <v>213</v>
      </c>
      <c r="F298" s="89">
        <f>SUM(DPS!F13)</f>
        <v>30000</v>
      </c>
      <c r="G298" s="218">
        <f>SUM(DPS!G13)</f>
        <v>0</v>
      </c>
      <c r="H298" s="335">
        <f t="shared" si="24"/>
        <v>30000</v>
      </c>
      <c r="I298" s="467">
        <f>SUM(DPS!I13)</f>
        <v>0</v>
      </c>
      <c r="J298" s="90">
        <f t="shared" si="24"/>
        <v>30000</v>
      </c>
      <c r="K298" s="218">
        <f>SUM(DPS!K13)</f>
        <v>0</v>
      </c>
      <c r="L298" s="90">
        <f t="shared" si="24"/>
        <v>30000</v>
      </c>
      <c r="M298" s="218">
        <f>SUM(DPS!M13)</f>
        <v>0</v>
      </c>
      <c r="N298" s="90">
        <f t="shared" si="24"/>
        <v>30000</v>
      </c>
      <c r="O298" s="218">
        <f>SUM(DPS!O13)</f>
        <v>0</v>
      </c>
      <c r="P298" s="90">
        <f t="shared" si="24"/>
        <v>30000</v>
      </c>
      <c r="Q298" s="218">
        <f>SUM(DPS!Q13)</f>
        <v>0</v>
      </c>
      <c r="R298" s="90">
        <f t="shared" si="24"/>
        <v>30000</v>
      </c>
      <c r="S298" s="218">
        <f>SUM(DPS!S13)</f>
        <v>0</v>
      </c>
      <c r="T298" s="335">
        <f t="shared" si="24"/>
        <v>30000</v>
      </c>
    </row>
    <row r="299" spans="1:20" ht="15.75" customHeight="1" hidden="1">
      <c r="A299" s="136"/>
      <c r="B299" s="239"/>
      <c r="C299" s="293">
        <v>4260</v>
      </c>
      <c r="D299" s="296"/>
      <c r="E299" s="120" t="s">
        <v>124</v>
      </c>
      <c r="F299" s="89">
        <f>SUM(DPS!F14)</f>
        <v>616410</v>
      </c>
      <c r="G299" s="218">
        <f>SUM(DPS!G14)</f>
        <v>0</v>
      </c>
      <c r="H299" s="335">
        <f t="shared" si="24"/>
        <v>616410</v>
      </c>
      <c r="I299" s="467">
        <f>SUM(DPS!I14)</f>
        <v>0</v>
      </c>
      <c r="J299" s="90">
        <f t="shared" si="24"/>
        <v>616410</v>
      </c>
      <c r="K299" s="218">
        <f>SUM(DPS!K14)</f>
        <v>0</v>
      </c>
      <c r="L299" s="90">
        <f t="shared" si="24"/>
        <v>616410</v>
      </c>
      <c r="M299" s="218">
        <f>SUM(DPS!M14)</f>
        <v>0</v>
      </c>
      <c r="N299" s="90">
        <f t="shared" si="24"/>
        <v>616410</v>
      </c>
      <c r="O299" s="218">
        <f>SUM(DPS!O14)</f>
        <v>0</v>
      </c>
      <c r="P299" s="90">
        <f t="shared" si="24"/>
        <v>616410</v>
      </c>
      <c r="Q299" s="218">
        <f>SUM(DPS!Q14)</f>
        <v>0</v>
      </c>
      <c r="R299" s="90">
        <f t="shared" si="24"/>
        <v>616410</v>
      </c>
      <c r="S299" s="218">
        <f>SUM(DPS!S14)</f>
        <v>0</v>
      </c>
      <c r="T299" s="335">
        <f t="shared" si="24"/>
        <v>616410</v>
      </c>
    </row>
    <row r="300" spans="1:20" ht="21.75" customHeight="1" hidden="1">
      <c r="A300" s="136"/>
      <c r="B300" s="239"/>
      <c r="C300" s="293">
        <v>4270</v>
      </c>
      <c r="D300" s="296"/>
      <c r="E300" s="120" t="s">
        <v>120</v>
      </c>
      <c r="F300" s="89">
        <f>SUM(DPS!F15)</f>
        <v>3051901</v>
      </c>
      <c r="G300" s="218">
        <f>SUM(DPS!G15)</f>
        <v>0</v>
      </c>
      <c r="H300" s="335">
        <f t="shared" si="24"/>
        <v>3051901</v>
      </c>
      <c r="I300" s="467">
        <f>SUM(DPS!I15)</f>
        <v>0</v>
      </c>
      <c r="J300" s="90">
        <f t="shared" si="24"/>
        <v>3051901</v>
      </c>
      <c r="K300" s="218">
        <f>SUM(DPS!K15)</f>
        <v>0</v>
      </c>
      <c r="L300" s="90">
        <f t="shared" si="24"/>
        <v>3051901</v>
      </c>
      <c r="M300" s="218">
        <f>SUM(DPS!M15)</f>
        <v>0</v>
      </c>
      <c r="N300" s="90">
        <f t="shared" si="24"/>
        <v>3051901</v>
      </c>
      <c r="O300" s="218">
        <f>SUM(DPS!O15)</f>
        <v>0</v>
      </c>
      <c r="P300" s="90">
        <f t="shared" si="24"/>
        <v>3051901</v>
      </c>
      <c r="Q300" s="218">
        <f>SUM(DPS!Q15)</f>
        <v>0</v>
      </c>
      <c r="R300" s="90">
        <f t="shared" si="24"/>
        <v>3051901</v>
      </c>
      <c r="S300" s="218">
        <f>SUM(DPS!S15)</f>
        <v>0</v>
      </c>
      <c r="T300" s="335">
        <f t="shared" si="24"/>
        <v>3051901</v>
      </c>
    </row>
    <row r="301" spans="1:20" ht="21.75" customHeight="1" hidden="1">
      <c r="A301" s="136"/>
      <c r="B301" s="239"/>
      <c r="C301" s="293">
        <v>4280</v>
      </c>
      <c r="D301" s="296"/>
      <c r="E301" s="120" t="s">
        <v>132</v>
      </c>
      <c r="F301" s="89">
        <f>SUM(DPS!F16)</f>
        <v>10000</v>
      </c>
      <c r="G301" s="218">
        <f>SUM(DPS!G16)</f>
        <v>0</v>
      </c>
      <c r="H301" s="335">
        <f t="shared" si="24"/>
        <v>10000</v>
      </c>
      <c r="I301" s="467">
        <f>SUM(DPS!I16)</f>
        <v>0</v>
      </c>
      <c r="J301" s="90">
        <f t="shared" si="24"/>
        <v>10000</v>
      </c>
      <c r="K301" s="218">
        <f>SUM(DPS!K16)</f>
        <v>0</v>
      </c>
      <c r="L301" s="90">
        <f t="shared" si="24"/>
        <v>10000</v>
      </c>
      <c r="M301" s="218">
        <f>SUM(DPS!M16)</f>
        <v>0</v>
      </c>
      <c r="N301" s="90">
        <f t="shared" si="24"/>
        <v>10000</v>
      </c>
      <c r="O301" s="218">
        <f>SUM(DPS!O16)</f>
        <v>0</v>
      </c>
      <c r="P301" s="90">
        <f t="shared" si="24"/>
        <v>10000</v>
      </c>
      <c r="Q301" s="218">
        <f>SUM(DPS!Q16)</f>
        <v>0</v>
      </c>
      <c r="R301" s="90">
        <f t="shared" si="24"/>
        <v>10000</v>
      </c>
      <c r="S301" s="218">
        <f>SUM(DPS!S16)</f>
        <v>0</v>
      </c>
      <c r="T301" s="335">
        <f t="shared" si="24"/>
        <v>10000</v>
      </c>
    </row>
    <row r="302" spans="1:20" ht="21.75" customHeight="1" hidden="1">
      <c r="A302" s="136"/>
      <c r="B302" s="239"/>
      <c r="C302" s="293">
        <v>4300</v>
      </c>
      <c r="D302" s="296"/>
      <c r="E302" s="120" t="s">
        <v>117</v>
      </c>
      <c r="F302" s="89">
        <f>SUM(DPS!F17)</f>
        <v>40000</v>
      </c>
      <c r="G302" s="218">
        <f>SUM(DPS!G17)</f>
        <v>0</v>
      </c>
      <c r="H302" s="335">
        <f t="shared" si="24"/>
        <v>40000</v>
      </c>
      <c r="I302" s="467">
        <f>SUM(DPS!I17)</f>
        <v>0</v>
      </c>
      <c r="J302" s="90">
        <f t="shared" si="24"/>
        <v>40000</v>
      </c>
      <c r="K302" s="218">
        <f>SUM(DPS!K17)</f>
        <v>0</v>
      </c>
      <c r="L302" s="90">
        <f t="shared" si="24"/>
        <v>40000</v>
      </c>
      <c r="M302" s="218">
        <f>SUM(DPS!M17)</f>
        <v>0</v>
      </c>
      <c r="N302" s="90">
        <f t="shared" si="24"/>
        <v>40000</v>
      </c>
      <c r="O302" s="218">
        <f>SUM(DPS!O17)</f>
        <v>0</v>
      </c>
      <c r="P302" s="90">
        <f t="shared" si="24"/>
        <v>40000</v>
      </c>
      <c r="Q302" s="218">
        <f>SUM(DPS!Q17)</f>
        <v>0</v>
      </c>
      <c r="R302" s="90">
        <f t="shared" si="24"/>
        <v>40000</v>
      </c>
      <c r="S302" s="218">
        <f>SUM(DPS!S17)</f>
        <v>0</v>
      </c>
      <c r="T302" s="335">
        <f t="shared" si="24"/>
        <v>40000</v>
      </c>
    </row>
    <row r="303" spans="1:20" ht="21.75" customHeight="1" hidden="1">
      <c r="A303" s="136"/>
      <c r="B303" s="239"/>
      <c r="C303" s="293">
        <v>4350</v>
      </c>
      <c r="D303" s="296"/>
      <c r="E303" s="120" t="s">
        <v>177</v>
      </c>
      <c r="F303" s="89">
        <f>SUM(DPS!F18)</f>
        <v>1000</v>
      </c>
      <c r="G303" s="218">
        <f>SUM(DPS!G18)</f>
        <v>0</v>
      </c>
      <c r="H303" s="335">
        <f t="shared" si="24"/>
        <v>1000</v>
      </c>
      <c r="I303" s="467">
        <f>SUM(DPS!I18)</f>
        <v>0</v>
      </c>
      <c r="J303" s="90">
        <f t="shared" si="24"/>
        <v>1000</v>
      </c>
      <c r="K303" s="218">
        <f>SUM(DPS!K18)</f>
        <v>0</v>
      </c>
      <c r="L303" s="90">
        <f t="shared" si="24"/>
        <v>1000</v>
      </c>
      <c r="M303" s="218">
        <f>SUM(DPS!M18)</f>
        <v>0</v>
      </c>
      <c r="N303" s="90">
        <f t="shared" si="24"/>
        <v>1000</v>
      </c>
      <c r="O303" s="218">
        <f>SUM(DPS!O18)</f>
        <v>0</v>
      </c>
      <c r="P303" s="90">
        <f t="shared" si="24"/>
        <v>1000</v>
      </c>
      <c r="Q303" s="218">
        <f>SUM(DPS!Q18)</f>
        <v>0</v>
      </c>
      <c r="R303" s="90">
        <f t="shared" si="24"/>
        <v>1000</v>
      </c>
      <c r="S303" s="218">
        <f>SUM(DPS!S18)</f>
        <v>0</v>
      </c>
      <c r="T303" s="335">
        <f t="shared" si="24"/>
        <v>1000</v>
      </c>
    </row>
    <row r="304" spans="1:20" ht="21.75" customHeight="1" hidden="1">
      <c r="A304" s="136"/>
      <c r="B304" s="239"/>
      <c r="C304" s="293">
        <v>4360</v>
      </c>
      <c r="D304" s="296"/>
      <c r="E304" s="120" t="s">
        <v>133</v>
      </c>
      <c r="F304" s="89">
        <f>SUM(DPS!F19)</f>
        <v>3000</v>
      </c>
      <c r="G304" s="218">
        <f>SUM(DPS!G19)</f>
        <v>0</v>
      </c>
      <c r="H304" s="335">
        <f t="shared" si="24"/>
        <v>3000</v>
      </c>
      <c r="I304" s="467">
        <f>SUM(DPS!I19)</f>
        <v>0</v>
      </c>
      <c r="J304" s="90">
        <f t="shared" si="24"/>
        <v>3000</v>
      </c>
      <c r="K304" s="218">
        <f>SUM(DPS!K19)</f>
        <v>0</v>
      </c>
      <c r="L304" s="90">
        <f t="shared" si="24"/>
        <v>3000</v>
      </c>
      <c r="M304" s="218">
        <f>SUM(DPS!M19)</f>
        <v>0</v>
      </c>
      <c r="N304" s="90">
        <f t="shared" si="24"/>
        <v>3000</v>
      </c>
      <c r="O304" s="218">
        <f>SUM(DPS!O19)</f>
        <v>0</v>
      </c>
      <c r="P304" s="90">
        <f t="shared" si="24"/>
        <v>3000</v>
      </c>
      <c r="Q304" s="218">
        <f>SUM(DPS!Q19)</f>
        <v>0</v>
      </c>
      <c r="R304" s="90">
        <f t="shared" si="24"/>
        <v>3000</v>
      </c>
      <c r="S304" s="218">
        <f>SUM(DPS!S19)</f>
        <v>0</v>
      </c>
      <c r="T304" s="335">
        <f t="shared" si="24"/>
        <v>3000</v>
      </c>
    </row>
    <row r="305" spans="1:20" ht="21.75" customHeight="1" hidden="1">
      <c r="A305" s="136"/>
      <c r="B305" s="239"/>
      <c r="C305" s="293">
        <v>4370</v>
      </c>
      <c r="D305" s="296"/>
      <c r="E305" s="120" t="s">
        <v>134</v>
      </c>
      <c r="F305" s="89">
        <f>SUM(DPS!F20)</f>
        <v>4000</v>
      </c>
      <c r="G305" s="218">
        <f>SUM(DPS!G20)</f>
        <v>0</v>
      </c>
      <c r="H305" s="335">
        <f t="shared" si="24"/>
        <v>4000</v>
      </c>
      <c r="I305" s="467">
        <f>SUM(DPS!I20)</f>
        <v>0</v>
      </c>
      <c r="J305" s="90">
        <f t="shared" si="24"/>
        <v>4000</v>
      </c>
      <c r="K305" s="218">
        <f>SUM(DPS!K20)</f>
        <v>0</v>
      </c>
      <c r="L305" s="90">
        <f t="shared" si="24"/>
        <v>4000</v>
      </c>
      <c r="M305" s="218">
        <f>SUM(DPS!M20)</f>
        <v>0</v>
      </c>
      <c r="N305" s="90">
        <f t="shared" si="24"/>
        <v>4000</v>
      </c>
      <c r="O305" s="218">
        <f>SUM(DPS!O20)</f>
        <v>0</v>
      </c>
      <c r="P305" s="90">
        <f t="shared" si="24"/>
        <v>4000</v>
      </c>
      <c r="Q305" s="218">
        <f>SUM(DPS!Q20)</f>
        <v>0</v>
      </c>
      <c r="R305" s="90">
        <f t="shared" si="24"/>
        <v>4000</v>
      </c>
      <c r="S305" s="218">
        <f>SUM(DPS!S20)</f>
        <v>0</v>
      </c>
      <c r="T305" s="335">
        <f t="shared" si="24"/>
        <v>4000</v>
      </c>
    </row>
    <row r="306" spans="1:20" s="173" customFormat="1" ht="19.5" customHeight="1" hidden="1">
      <c r="A306" s="136"/>
      <c r="B306" s="239"/>
      <c r="C306" s="293">
        <v>4410</v>
      </c>
      <c r="D306" s="296"/>
      <c r="E306" s="120" t="s">
        <v>130</v>
      </c>
      <c r="F306" s="89">
        <f>SUM(DPS!F21)</f>
        <v>1000</v>
      </c>
      <c r="G306" s="218">
        <f>SUM(DPS!G21)</f>
        <v>0</v>
      </c>
      <c r="H306" s="335">
        <f t="shared" si="24"/>
        <v>1000</v>
      </c>
      <c r="I306" s="467">
        <f>SUM(DPS!I21)</f>
        <v>0</v>
      </c>
      <c r="J306" s="90">
        <f t="shared" si="24"/>
        <v>1000</v>
      </c>
      <c r="K306" s="218">
        <f>SUM(DPS!K21)</f>
        <v>0</v>
      </c>
      <c r="L306" s="90">
        <f t="shared" si="24"/>
        <v>1000</v>
      </c>
      <c r="M306" s="218">
        <f>SUM(DPS!M21)</f>
        <v>0</v>
      </c>
      <c r="N306" s="90">
        <f t="shared" si="24"/>
        <v>1000</v>
      </c>
      <c r="O306" s="218">
        <f>SUM(DPS!O21)</f>
        <v>0</v>
      </c>
      <c r="P306" s="90">
        <f t="shared" si="24"/>
        <v>1000</v>
      </c>
      <c r="Q306" s="218">
        <f>SUM(DPS!Q21)</f>
        <v>0</v>
      </c>
      <c r="R306" s="90">
        <f t="shared" si="24"/>
        <v>1000</v>
      </c>
      <c r="S306" s="218">
        <f>SUM(DPS!S21)</f>
        <v>0</v>
      </c>
      <c r="T306" s="335">
        <f t="shared" si="24"/>
        <v>1000</v>
      </c>
    </row>
    <row r="307" spans="1:20" ht="15.75" customHeight="1" hidden="1">
      <c r="A307" s="136"/>
      <c r="B307" s="239"/>
      <c r="C307" s="293">
        <v>4430</v>
      </c>
      <c r="D307" s="296"/>
      <c r="E307" s="120" t="s">
        <v>122</v>
      </c>
      <c r="F307" s="89">
        <f>SUM(DPS!F22)</f>
        <v>12000</v>
      </c>
      <c r="G307" s="218">
        <f>SUM(DPS!G22)</f>
        <v>0</v>
      </c>
      <c r="H307" s="335">
        <f t="shared" si="24"/>
        <v>12000</v>
      </c>
      <c r="I307" s="467">
        <f>SUM(DPS!I22)</f>
        <v>0</v>
      </c>
      <c r="J307" s="90">
        <f t="shared" si="24"/>
        <v>12000</v>
      </c>
      <c r="K307" s="218">
        <f>SUM(DPS!K22)</f>
        <v>0</v>
      </c>
      <c r="L307" s="90">
        <f t="shared" si="24"/>
        <v>12000</v>
      </c>
      <c r="M307" s="218">
        <f>SUM(DPS!M22)</f>
        <v>0</v>
      </c>
      <c r="N307" s="90">
        <f t="shared" si="24"/>
        <v>12000</v>
      </c>
      <c r="O307" s="218">
        <f>SUM(DPS!O22)</f>
        <v>0</v>
      </c>
      <c r="P307" s="90">
        <f t="shared" si="24"/>
        <v>12000</v>
      </c>
      <c r="Q307" s="218">
        <f>SUM(DPS!Q22)</f>
        <v>0</v>
      </c>
      <c r="R307" s="90">
        <f t="shared" si="24"/>
        <v>12000</v>
      </c>
      <c r="S307" s="218">
        <f>SUM(DPS!S22)</f>
        <v>0</v>
      </c>
      <c r="T307" s="335">
        <f t="shared" si="24"/>
        <v>12000</v>
      </c>
    </row>
    <row r="308" spans="1:20" ht="23.25" customHeight="1" hidden="1">
      <c r="A308" s="136"/>
      <c r="B308" s="239"/>
      <c r="C308" s="293">
        <v>4440</v>
      </c>
      <c r="D308" s="296"/>
      <c r="E308" s="120" t="s">
        <v>135</v>
      </c>
      <c r="F308" s="89">
        <f>SUM(DPS!F23)</f>
        <v>145000</v>
      </c>
      <c r="G308" s="218">
        <f>SUM(DPS!G23)</f>
        <v>0</v>
      </c>
      <c r="H308" s="335">
        <f t="shared" si="24"/>
        <v>145000</v>
      </c>
      <c r="I308" s="467">
        <f>SUM(DPS!I23)</f>
        <v>0</v>
      </c>
      <c r="J308" s="90">
        <f t="shared" si="24"/>
        <v>145000</v>
      </c>
      <c r="K308" s="218">
        <f>SUM(DPS!K23)</f>
        <v>0</v>
      </c>
      <c r="L308" s="90">
        <f t="shared" si="24"/>
        <v>145000</v>
      </c>
      <c r="M308" s="218">
        <f>SUM(DPS!M23)</f>
        <v>0</v>
      </c>
      <c r="N308" s="90">
        <f t="shared" si="24"/>
        <v>145000</v>
      </c>
      <c r="O308" s="218">
        <f>SUM(DPS!O23)</f>
        <v>0</v>
      </c>
      <c r="P308" s="90">
        <f t="shared" si="24"/>
        <v>145000</v>
      </c>
      <c r="Q308" s="218">
        <f>SUM(DPS!Q23)</f>
        <v>0</v>
      </c>
      <c r="R308" s="90">
        <f t="shared" si="24"/>
        <v>145000</v>
      </c>
      <c r="S308" s="218">
        <f>SUM(DPS!S23)</f>
        <v>0</v>
      </c>
      <c r="T308" s="335">
        <f t="shared" si="24"/>
        <v>145000</v>
      </c>
    </row>
    <row r="309" spans="1:20" ht="24" customHeight="1" hidden="1">
      <c r="A309" s="136"/>
      <c r="B309" s="239"/>
      <c r="C309" s="293">
        <v>4500</v>
      </c>
      <c r="D309" s="296"/>
      <c r="E309" s="120" t="s">
        <v>214</v>
      </c>
      <c r="F309" s="89">
        <f>SUM(DPS!F24)</f>
        <v>14000</v>
      </c>
      <c r="G309" s="218">
        <f>SUM(DPS!G24)</f>
        <v>0</v>
      </c>
      <c r="H309" s="335">
        <f t="shared" si="24"/>
        <v>14000</v>
      </c>
      <c r="I309" s="467">
        <f>SUM(DPS!I24)</f>
        <v>0</v>
      </c>
      <c r="J309" s="90">
        <f t="shared" si="24"/>
        <v>14000</v>
      </c>
      <c r="K309" s="218">
        <f>SUM(DPS!K24)</f>
        <v>0</v>
      </c>
      <c r="L309" s="90">
        <f t="shared" si="24"/>
        <v>14000</v>
      </c>
      <c r="M309" s="218">
        <f>SUM(DPS!M24)</f>
        <v>0</v>
      </c>
      <c r="N309" s="90">
        <f t="shared" si="24"/>
        <v>14000</v>
      </c>
      <c r="O309" s="218">
        <f>SUM(DPS!O24)</f>
        <v>0</v>
      </c>
      <c r="P309" s="90">
        <f t="shared" si="24"/>
        <v>14000</v>
      </c>
      <c r="Q309" s="218">
        <f>SUM(DPS!Q24)</f>
        <v>0</v>
      </c>
      <c r="R309" s="90">
        <f t="shared" si="24"/>
        <v>14000</v>
      </c>
      <c r="S309" s="218">
        <f>SUM(DPS!S24)</f>
        <v>0</v>
      </c>
      <c r="T309" s="335">
        <f t="shared" si="24"/>
        <v>14000</v>
      </c>
    </row>
    <row r="310" spans="1:20" ht="12.75" customHeight="1" hidden="1">
      <c r="A310" s="136"/>
      <c r="B310" s="239"/>
      <c r="C310" s="293">
        <v>4740</v>
      </c>
      <c r="D310" s="296"/>
      <c r="E310" s="120" t="s">
        <v>197</v>
      </c>
      <c r="F310" s="89">
        <f>SUM(DPS!F25)</f>
        <v>2000</v>
      </c>
      <c r="G310" s="218">
        <f>SUM(DPS!G25)</f>
        <v>0</v>
      </c>
      <c r="H310" s="335">
        <f t="shared" si="24"/>
        <v>2000</v>
      </c>
      <c r="I310" s="467">
        <f>SUM(DPS!I25)</f>
        <v>0</v>
      </c>
      <c r="J310" s="90">
        <f t="shared" si="24"/>
        <v>2000</v>
      </c>
      <c r="K310" s="218">
        <f>SUM(DPS!K25)</f>
        <v>0</v>
      </c>
      <c r="L310" s="90">
        <f t="shared" si="24"/>
        <v>2000</v>
      </c>
      <c r="M310" s="218">
        <f>SUM(DPS!M25)</f>
        <v>0</v>
      </c>
      <c r="N310" s="90">
        <f t="shared" si="24"/>
        <v>2000</v>
      </c>
      <c r="O310" s="218">
        <f>SUM(DPS!O25)</f>
        <v>0</v>
      </c>
      <c r="P310" s="90">
        <f t="shared" si="24"/>
        <v>2000</v>
      </c>
      <c r="Q310" s="218">
        <f>SUM(DPS!Q25)</f>
        <v>0</v>
      </c>
      <c r="R310" s="90">
        <f t="shared" si="24"/>
        <v>2000</v>
      </c>
      <c r="S310" s="218">
        <f>SUM(DPS!S25)</f>
        <v>0</v>
      </c>
      <c r="T310" s="335">
        <f t="shared" si="24"/>
        <v>2000</v>
      </c>
    </row>
    <row r="311" spans="1:20" ht="21" customHeight="1" hidden="1">
      <c r="A311" s="136"/>
      <c r="B311" s="239"/>
      <c r="C311" s="293">
        <v>4750</v>
      </c>
      <c r="D311" s="296"/>
      <c r="E311" s="120" t="s">
        <v>136</v>
      </c>
      <c r="F311" s="89">
        <f>SUM(DPS!F26)</f>
        <v>5000</v>
      </c>
      <c r="G311" s="218">
        <f>SUM(DPS!G26)</f>
        <v>0</v>
      </c>
      <c r="H311" s="335">
        <f t="shared" si="24"/>
        <v>5000</v>
      </c>
      <c r="I311" s="467">
        <f>SUM(DPS!I26)</f>
        <v>0</v>
      </c>
      <c r="J311" s="90">
        <f t="shared" si="24"/>
        <v>5000</v>
      </c>
      <c r="K311" s="218">
        <f>SUM(DPS!K26)</f>
        <v>0</v>
      </c>
      <c r="L311" s="90">
        <f t="shared" si="24"/>
        <v>5000</v>
      </c>
      <c r="M311" s="218">
        <f>SUM(DPS!M26)</f>
        <v>0</v>
      </c>
      <c r="N311" s="90">
        <f t="shared" si="24"/>
        <v>5000</v>
      </c>
      <c r="O311" s="218">
        <f>SUM(DPS!O26)</f>
        <v>0</v>
      </c>
      <c r="P311" s="90">
        <f t="shared" si="24"/>
        <v>5000</v>
      </c>
      <c r="Q311" s="218">
        <f>SUM(DPS!Q26)</f>
        <v>0</v>
      </c>
      <c r="R311" s="90">
        <f t="shared" si="24"/>
        <v>5000</v>
      </c>
      <c r="S311" s="218">
        <f>SUM(DPS!S26)</f>
        <v>0</v>
      </c>
      <c r="T311" s="335">
        <f t="shared" si="24"/>
        <v>5000</v>
      </c>
    </row>
    <row r="312" spans="1:20" ht="19.5" customHeight="1" hidden="1">
      <c r="A312" s="136"/>
      <c r="B312" s="239"/>
      <c r="C312" s="325">
        <v>6050</v>
      </c>
      <c r="D312" s="326"/>
      <c r="E312" s="170" t="s">
        <v>118</v>
      </c>
      <c r="F312" s="91">
        <f>SUM(DPS!F27)</f>
        <v>710000</v>
      </c>
      <c r="G312" s="218">
        <f>SUM(DPS!G27)</f>
        <v>0</v>
      </c>
      <c r="H312" s="343">
        <f t="shared" si="24"/>
        <v>710000</v>
      </c>
      <c r="I312" s="467">
        <f>SUM(DPS!I27)</f>
        <v>0</v>
      </c>
      <c r="J312" s="91">
        <f t="shared" si="24"/>
        <v>710000</v>
      </c>
      <c r="K312" s="218">
        <f>SUM(DPS!K27)</f>
        <v>0</v>
      </c>
      <c r="L312" s="91">
        <f t="shared" si="24"/>
        <v>710000</v>
      </c>
      <c r="M312" s="218">
        <f>SUM(DPS!M27)</f>
        <v>0</v>
      </c>
      <c r="N312" s="91">
        <f t="shared" si="24"/>
        <v>710000</v>
      </c>
      <c r="O312" s="218">
        <f>SUM(DPS!O27)</f>
        <v>0</v>
      </c>
      <c r="P312" s="91">
        <f t="shared" si="24"/>
        <v>710000</v>
      </c>
      <c r="Q312" s="218">
        <f>SUM(DPS!Q27)</f>
        <v>0</v>
      </c>
      <c r="R312" s="91">
        <f t="shared" si="24"/>
        <v>710000</v>
      </c>
      <c r="S312" s="218">
        <f>SUM(DPS!S27)</f>
        <v>0</v>
      </c>
      <c r="T312" s="343">
        <f t="shared" si="24"/>
        <v>710000</v>
      </c>
    </row>
    <row r="313" spans="1:20" ht="20.25" customHeight="1" hidden="1">
      <c r="A313" s="136"/>
      <c r="B313" s="239"/>
      <c r="C313" s="325">
        <v>6060</v>
      </c>
      <c r="D313" s="326"/>
      <c r="E313" s="170" t="s">
        <v>170</v>
      </c>
      <c r="F313" s="118">
        <f>SUM(DPS!F28)</f>
        <v>8000</v>
      </c>
      <c r="G313" s="218">
        <f>SUM(DPS!G28)</f>
        <v>0</v>
      </c>
      <c r="H313" s="343">
        <f t="shared" si="24"/>
        <v>8000</v>
      </c>
      <c r="I313" s="467">
        <f>SUM(DPS!I28)</f>
        <v>0</v>
      </c>
      <c r="J313" s="91">
        <f t="shared" si="24"/>
        <v>8000</v>
      </c>
      <c r="K313" s="218">
        <f>SUM(DPS!K28)</f>
        <v>0</v>
      </c>
      <c r="L313" s="91">
        <f t="shared" si="24"/>
        <v>8000</v>
      </c>
      <c r="M313" s="218">
        <f>SUM(DPS!M28)</f>
        <v>0</v>
      </c>
      <c r="N313" s="91">
        <f t="shared" si="24"/>
        <v>8000</v>
      </c>
      <c r="O313" s="218">
        <f>SUM(DPS!O28)</f>
        <v>0</v>
      </c>
      <c r="P313" s="91">
        <f t="shared" si="24"/>
        <v>8000</v>
      </c>
      <c r="Q313" s="218">
        <f>SUM(DPS!Q28)</f>
        <v>0</v>
      </c>
      <c r="R313" s="91">
        <f t="shared" si="24"/>
        <v>8000</v>
      </c>
      <c r="S313" s="218">
        <f>SUM(DPS!S28)</f>
        <v>0</v>
      </c>
      <c r="T313" s="343">
        <f t="shared" si="24"/>
        <v>8000</v>
      </c>
    </row>
    <row r="314" spans="1:20" ht="14.25" customHeight="1">
      <c r="A314" s="136"/>
      <c r="B314" s="155">
        <v>85203</v>
      </c>
      <c r="C314" s="194" t="s">
        <v>103</v>
      </c>
      <c r="D314" s="194"/>
      <c r="E314" s="195"/>
      <c r="F314" s="363">
        <f>SUM(F315:F334)</f>
        <v>315500</v>
      </c>
      <c r="G314" s="363">
        <f>SUM(G315:G334)</f>
        <v>7095</v>
      </c>
      <c r="H314" s="365">
        <f>SUM(H315:H334)</f>
        <v>322595</v>
      </c>
      <c r="I314" s="466"/>
      <c r="J314" s="363">
        <f>SUM(J315:J334)</f>
        <v>322595</v>
      </c>
      <c r="K314" s="364"/>
      <c r="L314" s="363">
        <f>SUM(L315:L334)</f>
        <v>322595</v>
      </c>
      <c r="M314" s="364"/>
      <c r="N314" s="363">
        <f>SUM(N315:N334)</f>
        <v>322595</v>
      </c>
      <c r="O314" s="364"/>
      <c r="P314" s="363">
        <f>SUM(P315:P334)</f>
        <v>322595</v>
      </c>
      <c r="Q314" s="364"/>
      <c r="R314" s="363">
        <f>SUM(R315:R334)</f>
        <v>322595</v>
      </c>
      <c r="S314" s="364"/>
      <c r="T314" s="365">
        <f>SUM(T315:T334)</f>
        <v>322595</v>
      </c>
    </row>
    <row r="315" spans="1:20" ht="14.25" customHeight="1">
      <c r="A315" s="136"/>
      <c r="B315" s="405"/>
      <c r="C315" s="199">
        <v>4010</v>
      </c>
      <c r="D315" s="192"/>
      <c r="E315" s="165" t="s">
        <v>126</v>
      </c>
      <c r="F315" s="93">
        <f>SUM(PDS!F5)</f>
        <v>147000</v>
      </c>
      <c r="G315" s="219">
        <f>SUM(PDS!G5)</f>
        <v>-2500</v>
      </c>
      <c r="H315" s="334">
        <f aca="true" t="shared" si="25" ref="H315:T333">SUM(F315:G315)</f>
        <v>144500</v>
      </c>
      <c r="I315" s="468">
        <f>SUM(PDS!I5)</f>
        <v>0</v>
      </c>
      <c r="J315" s="93">
        <f t="shared" si="25"/>
        <v>144500</v>
      </c>
      <c r="K315" s="219">
        <f>SUM(PDS!K5)</f>
        <v>0</v>
      </c>
      <c r="L315" s="93">
        <f t="shared" si="25"/>
        <v>144500</v>
      </c>
      <c r="M315" s="219">
        <f>SUM(PDS!M5)</f>
        <v>0</v>
      </c>
      <c r="N315" s="93">
        <f t="shared" si="25"/>
        <v>144500</v>
      </c>
      <c r="O315" s="219">
        <f>SUM(PDS!O5)</f>
        <v>0</v>
      </c>
      <c r="P315" s="93">
        <f t="shared" si="25"/>
        <v>144500</v>
      </c>
      <c r="Q315" s="219">
        <f>SUM(PDS!Q5)</f>
        <v>0</v>
      </c>
      <c r="R315" s="93">
        <f t="shared" si="25"/>
        <v>144500</v>
      </c>
      <c r="S315" s="219">
        <f>SUM(PDS!S5)</f>
        <v>0</v>
      </c>
      <c r="T315" s="334">
        <f t="shared" si="25"/>
        <v>144500</v>
      </c>
    </row>
    <row r="316" spans="1:20" ht="14.25" customHeight="1" hidden="1">
      <c r="A316" s="136"/>
      <c r="B316" s="134"/>
      <c r="C316" s="199">
        <v>4040</v>
      </c>
      <c r="D316" s="192"/>
      <c r="E316" s="121" t="s">
        <v>169</v>
      </c>
      <c r="F316" s="93">
        <f>SUM(PDS!F6)</f>
        <v>8091</v>
      </c>
      <c r="G316" s="219">
        <f>SUM(PDS!G6)</f>
        <v>0</v>
      </c>
      <c r="H316" s="334">
        <f t="shared" si="25"/>
        <v>8091</v>
      </c>
      <c r="I316" s="468">
        <f>SUM(PDS!I6)</f>
        <v>0</v>
      </c>
      <c r="J316" s="93">
        <f t="shared" si="25"/>
        <v>8091</v>
      </c>
      <c r="K316" s="219">
        <f>SUM(PDS!K6)</f>
        <v>0</v>
      </c>
      <c r="L316" s="93">
        <f t="shared" si="25"/>
        <v>8091</v>
      </c>
      <c r="M316" s="219">
        <f>SUM(PDS!M6)</f>
        <v>0</v>
      </c>
      <c r="N316" s="93">
        <f t="shared" si="25"/>
        <v>8091</v>
      </c>
      <c r="O316" s="219">
        <f>SUM(PDS!O6)</f>
        <v>0</v>
      </c>
      <c r="P316" s="93">
        <f t="shared" si="25"/>
        <v>8091</v>
      </c>
      <c r="Q316" s="219">
        <f>SUM(PDS!Q6)</f>
        <v>0</v>
      </c>
      <c r="R316" s="93">
        <f t="shared" si="25"/>
        <v>8091</v>
      </c>
      <c r="S316" s="219">
        <f>SUM(PDS!S6)</f>
        <v>0</v>
      </c>
      <c r="T316" s="334">
        <f t="shared" si="25"/>
        <v>8091</v>
      </c>
    </row>
    <row r="317" spans="1:20" ht="14.25" customHeight="1">
      <c r="A317" s="136"/>
      <c r="B317" s="134"/>
      <c r="C317" s="199">
        <v>4110</v>
      </c>
      <c r="D317" s="192"/>
      <c r="E317" s="165" t="s">
        <v>127</v>
      </c>
      <c r="F317" s="98">
        <f>SUM(PDS!F7)</f>
        <v>28500</v>
      </c>
      <c r="G317" s="219">
        <f>SUM(PDS!G7)</f>
        <v>-2170</v>
      </c>
      <c r="H317" s="334">
        <f t="shared" si="25"/>
        <v>26330</v>
      </c>
      <c r="I317" s="468">
        <f>SUM(PDS!I7)</f>
        <v>0</v>
      </c>
      <c r="J317" s="93">
        <f t="shared" si="25"/>
        <v>26330</v>
      </c>
      <c r="K317" s="219">
        <f>SUM(PDS!K7)</f>
        <v>0</v>
      </c>
      <c r="L317" s="93">
        <f t="shared" si="25"/>
        <v>26330</v>
      </c>
      <c r="M317" s="219">
        <f>SUM(PDS!M7)</f>
        <v>0</v>
      </c>
      <c r="N317" s="93">
        <f t="shared" si="25"/>
        <v>26330</v>
      </c>
      <c r="O317" s="219">
        <f>SUM(PDS!O7)</f>
        <v>0</v>
      </c>
      <c r="P317" s="93">
        <f t="shared" si="25"/>
        <v>26330</v>
      </c>
      <c r="Q317" s="219">
        <f>SUM(PDS!Q7)</f>
        <v>0</v>
      </c>
      <c r="R317" s="93">
        <f t="shared" si="25"/>
        <v>26330</v>
      </c>
      <c r="S317" s="219">
        <f>SUM(PDS!S7)</f>
        <v>0</v>
      </c>
      <c r="T317" s="334">
        <f t="shared" si="25"/>
        <v>26330</v>
      </c>
    </row>
    <row r="318" spans="1:20" ht="14.25" customHeight="1">
      <c r="A318" s="136"/>
      <c r="B318" s="134"/>
      <c r="C318" s="199">
        <v>4120</v>
      </c>
      <c r="D318" s="192"/>
      <c r="E318" s="165" t="s">
        <v>128</v>
      </c>
      <c r="F318" s="93">
        <f>SUM(PDS!F8)</f>
        <v>3800</v>
      </c>
      <c r="G318" s="219">
        <f>SUM(PDS!G8)</f>
        <v>150</v>
      </c>
      <c r="H318" s="334">
        <f t="shared" si="25"/>
        <v>3950</v>
      </c>
      <c r="I318" s="468">
        <f>SUM(PDS!I8)</f>
        <v>0</v>
      </c>
      <c r="J318" s="93">
        <f t="shared" si="25"/>
        <v>3950</v>
      </c>
      <c r="K318" s="219">
        <f>SUM(PDS!K8)</f>
        <v>0</v>
      </c>
      <c r="L318" s="93">
        <f t="shared" si="25"/>
        <v>3950</v>
      </c>
      <c r="M318" s="219">
        <f>SUM(PDS!M8)</f>
        <v>0</v>
      </c>
      <c r="N318" s="93">
        <f t="shared" si="25"/>
        <v>3950</v>
      </c>
      <c r="O318" s="219">
        <f>SUM(PDS!O8)</f>
        <v>0</v>
      </c>
      <c r="P318" s="93">
        <f t="shared" si="25"/>
        <v>3950</v>
      </c>
      <c r="Q318" s="219">
        <f>SUM(PDS!Q8)</f>
        <v>0</v>
      </c>
      <c r="R318" s="93">
        <f t="shared" si="25"/>
        <v>3950</v>
      </c>
      <c r="S318" s="219">
        <f>SUM(PDS!S8)</f>
        <v>0</v>
      </c>
      <c r="T318" s="334">
        <f t="shared" si="25"/>
        <v>3950</v>
      </c>
    </row>
    <row r="319" spans="1:20" ht="14.25" customHeight="1">
      <c r="A319" s="136"/>
      <c r="B319" s="134"/>
      <c r="C319" s="199">
        <v>4170</v>
      </c>
      <c r="D319" s="192"/>
      <c r="E319" s="165" t="s">
        <v>131</v>
      </c>
      <c r="F319" s="93">
        <f>SUM(PDS!F9)</f>
        <v>2000</v>
      </c>
      <c r="G319" s="219">
        <f>SUM(PDS!G9)</f>
        <v>-2000</v>
      </c>
      <c r="H319" s="334">
        <f t="shared" si="25"/>
        <v>0</v>
      </c>
      <c r="I319" s="468">
        <f>SUM(PDS!I9)</f>
        <v>0</v>
      </c>
      <c r="J319" s="93">
        <f t="shared" si="25"/>
        <v>0</v>
      </c>
      <c r="K319" s="219">
        <f>SUM(PDS!K9)</f>
        <v>0</v>
      </c>
      <c r="L319" s="93">
        <f t="shared" si="25"/>
        <v>0</v>
      </c>
      <c r="M319" s="219">
        <f>SUM(PDS!M9)</f>
        <v>0</v>
      </c>
      <c r="N319" s="93">
        <f t="shared" si="25"/>
        <v>0</v>
      </c>
      <c r="O319" s="219">
        <f>SUM(PDS!O9)</f>
        <v>0</v>
      </c>
      <c r="P319" s="93">
        <f t="shared" si="25"/>
        <v>0</v>
      </c>
      <c r="Q319" s="219">
        <f>SUM(PDS!Q9)</f>
        <v>0</v>
      </c>
      <c r="R319" s="93">
        <f t="shared" si="25"/>
        <v>0</v>
      </c>
      <c r="S319" s="219">
        <f>SUM(PDS!S9)</f>
        <v>0</v>
      </c>
      <c r="T319" s="334">
        <f t="shared" si="25"/>
        <v>0</v>
      </c>
    </row>
    <row r="320" spans="1:20" ht="15" customHeight="1">
      <c r="A320" s="136"/>
      <c r="B320" s="134"/>
      <c r="C320" s="327">
        <v>4210</v>
      </c>
      <c r="D320" s="296"/>
      <c r="E320" s="120" t="s">
        <v>119</v>
      </c>
      <c r="F320" s="89">
        <f>SUM(PDS!F10)</f>
        <v>45529</v>
      </c>
      <c r="G320" s="219">
        <f>SUM(PDS!G10)</f>
        <v>4820</v>
      </c>
      <c r="H320" s="335">
        <f t="shared" si="25"/>
        <v>50349</v>
      </c>
      <c r="I320" s="468">
        <f>SUM(PDS!I10)</f>
        <v>0</v>
      </c>
      <c r="J320" s="90">
        <f t="shared" si="25"/>
        <v>50349</v>
      </c>
      <c r="K320" s="219">
        <f>SUM(PDS!K10)</f>
        <v>0</v>
      </c>
      <c r="L320" s="90">
        <f t="shared" si="25"/>
        <v>50349</v>
      </c>
      <c r="M320" s="219">
        <f>SUM(PDS!M10)</f>
        <v>0</v>
      </c>
      <c r="N320" s="90">
        <f t="shared" si="25"/>
        <v>50349</v>
      </c>
      <c r="O320" s="219">
        <f>SUM(PDS!O10)</f>
        <v>0</v>
      </c>
      <c r="P320" s="90">
        <f t="shared" si="25"/>
        <v>50349</v>
      </c>
      <c r="Q320" s="219">
        <f>SUM(PDS!Q10)</f>
        <v>0</v>
      </c>
      <c r="R320" s="90">
        <f t="shared" si="25"/>
        <v>50349</v>
      </c>
      <c r="S320" s="219">
        <f>SUM(PDS!S10)</f>
        <v>0</v>
      </c>
      <c r="T320" s="335">
        <f t="shared" si="25"/>
        <v>50349</v>
      </c>
    </row>
    <row r="321" spans="1:20" ht="12" customHeight="1" hidden="1">
      <c r="A321" s="136"/>
      <c r="B321" s="134"/>
      <c r="C321" s="327">
        <v>4220</v>
      </c>
      <c r="D321" s="296"/>
      <c r="E321" s="120" t="s">
        <v>212</v>
      </c>
      <c r="F321" s="89">
        <f>SUM(PDS!F11)</f>
        <v>18000</v>
      </c>
      <c r="G321" s="219">
        <f>SUM(PDS!G11)</f>
        <v>0</v>
      </c>
      <c r="H321" s="335">
        <f t="shared" si="25"/>
        <v>18000</v>
      </c>
      <c r="I321" s="468">
        <f>SUM(PDS!I11)</f>
        <v>0</v>
      </c>
      <c r="J321" s="90">
        <f t="shared" si="25"/>
        <v>18000</v>
      </c>
      <c r="K321" s="219">
        <f>SUM(PDS!K11)</f>
        <v>0</v>
      </c>
      <c r="L321" s="90">
        <f t="shared" si="25"/>
        <v>18000</v>
      </c>
      <c r="M321" s="219">
        <f>SUM(PDS!M11)</f>
        <v>0</v>
      </c>
      <c r="N321" s="90">
        <f t="shared" si="25"/>
        <v>18000</v>
      </c>
      <c r="O321" s="219">
        <f>SUM(PDS!O11)</f>
        <v>0</v>
      </c>
      <c r="P321" s="90">
        <f t="shared" si="25"/>
        <v>18000</v>
      </c>
      <c r="Q321" s="219">
        <f>SUM(PDS!Q11)</f>
        <v>0</v>
      </c>
      <c r="R321" s="90">
        <f t="shared" si="25"/>
        <v>18000</v>
      </c>
      <c r="S321" s="219">
        <f>SUM(PDS!S11)</f>
        <v>0</v>
      </c>
      <c r="T321" s="335">
        <f t="shared" si="25"/>
        <v>18000</v>
      </c>
    </row>
    <row r="322" spans="1:20" ht="12" customHeight="1" hidden="1">
      <c r="A322" s="136"/>
      <c r="B322" s="134"/>
      <c r="C322" s="327">
        <v>4270</v>
      </c>
      <c r="D322" s="296"/>
      <c r="E322" s="120" t="s">
        <v>120</v>
      </c>
      <c r="F322" s="89">
        <f>SUM(PDS!F12)</f>
        <v>2000</v>
      </c>
      <c r="G322" s="219">
        <f>SUM(PDS!G12)</f>
        <v>0</v>
      </c>
      <c r="H322" s="335">
        <f t="shared" si="25"/>
        <v>2000</v>
      </c>
      <c r="I322" s="468">
        <f>SUM(PDS!I12)</f>
        <v>0</v>
      </c>
      <c r="J322" s="90">
        <f t="shared" si="25"/>
        <v>2000</v>
      </c>
      <c r="K322" s="219">
        <f>SUM(PDS!K12)</f>
        <v>0</v>
      </c>
      <c r="L322" s="90">
        <f t="shared" si="25"/>
        <v>2000</v>
      </c>
      <c r="M322" s="219">
        <f>SUM(PDS!M12)</f>
        <v>0</v>
      </c>
      <c r="N322" s="90">
        <f t="shared" si="25"/>
        <v>2000</v>
      </c>
      <c r="O322" s="219">
        <f>SUM(PDS!O12)</f>
        <v>0</v>
      </c>
      <c r="P322" s="90">
        <f t="shared" si="25"/>
        <v>2000</v>
      </c>
      <c r="Q322" s="219">
        <f>SUM(PDS!Q12)</f>
        <v>0</v>
      </c>
      <c r="R322" s="90">
        <f t="shared" si="25"/>
        <v>2000</v>
      </c>
      <c r="S322" s="219">
        <f>SUM(PDS!S12)</f>
        <v>0</v>
      </c>
      <c r="T322" s="335">
        <f t="shared" si="25"/>
        <v>2000</v>
      </c>
    </row>
    <row r="323" spans="1:20" ht="13.5" customHeight="1">
      <c r="A323" s="136"/>
      <c r="B323" s="134"/>
      <c r="C323" s="327">
        <v>4300</v>
      </c>
      <c r="D323" s="296"/>
      <c r="E323" s="120" t="s">
        <v>117</v>
      </c>
      <c r="F323" s="89">
        <f>SUM(PDS!F13)</f>
        <v>15800</v>
      </c>
      <c r="G323" s="219">
        <f>SUM(PDS!G13)</f>
        <v>7095</v>
      </c>
      <c r="H323" s="335">
        <f t="shared" si="25"/>
        <v>22895</v>
      </c>
      <c r="I323" s="468">
        <f>SUM(PDS!I13)</f>
        <v>0</v>
      </c>
      <c r="J323" s="90">
        <f t="shared" si="25"/>
        <v>22895</v>
      </c>
      <c r="K323" s="219">
        <f>SUM(PDS!K13)</f>
        <v>0</v>
      </c>
      <c r="L323" s="90">
        <f t="shared" si="25"/>
        <v>22895</v>
      </c>
      <c r="M323" s="219">
        <f>SUM(PDS!M13)</f>
        <v>0</v>
      </c>
      <c r="N323" s="90">
        <f t="shared" si="25"/>
        <v>22895</v>
      </c>
      <c r="O323" s="219">
        <f>SUM(PDS!O13)</f>
        <v>0</v>
      </c>
      <c r="P323" s="90">
        <f t="shared" si="25"/>
        <v>22895</v>
      </c>
      <c r="Q323" s="219">
        <f>SUM(PDS!Q13)</f>
        <v>0</v>
      </c>
      <c r="R323" s="90">
        <f t="shared" si="25"/>
        <v>22895</v>
      </c>
      <c r="S323" s="219">
        <f>SUM(PDS!S13)</f>
        <v>0</v>
      </c>
      <c r="T323" s="335">
        <f t="shared" si="25"/>
        <v>22895</v>
      </c>
    </row>
    <row r="324" spans="1:20" ht="1.5" customHeight="1" hidden="1">
      <c r="A324" s="136"/>
      <c r="B324" s="134"/>
      <c r="C324" s="327">
        <v>4350</v>
      </c>
      <c r="D324" s="296"/>
      <c r="E324" s="120" t="s">
        <v>177</v>
      </c>
      <c r="F324" s="89">
        <f>SUM(PDS!F14)</f>
        <v>1500</v>
      </c>
      <c r="G324" s="219">
        <f>SUM(PDS!G14)</f>
        <v>0</v>
      </c>
      <c r="H324" s="335">
        <f t="shared" si="25"/>
        <v>1500</v>
      </c>
      <c r="I324" s="468">
        <f>SUM(PDS!I14)</f>
        <v>0</v>
      </c>
      <c r="J324" s="90">
        <f t="shared" si="25"/>
        <v>1500</v>
      </c>
      <c r="K324" s="219">
        <f>SUM(PDS!K14)</f>
        <v>0</v>
      </c>
      <c r="L324" s="90">
        <f t="shared" si="25"/>
        <v>1500</v>
      </c>
      <c r="M324" s="219">
        <f>SUM(PDS!M14)</f>
        <v>0</v>
      </c>
      <c r="N324" s="90">
        <f t="shared" si="25"/>
        <v>1500</v>
      </c>
      <c r="O324" s="219">
        <f>SUM(PDS!O14)</f>
        <v>0</v>
      </c>
      <c r="P324" s="90">
        <f t="shared" si="25"/>
        <v>1500</v>
      </c>
      <c r="Q324" s="219">
        <f>SUM(PDS!Q14)</f>
        <v>0</v>
      </c>
      <c r="R324" s="90">
        <f t="shared" si="25"/>
        <v>1500</v>
      </c>
      <c r="S324" s="219">
        <f>SUM(PDS!S14)</f>
        <v>0</v>
      </c>
      <c r="T324" s="335">
        <f t="shared" si="25"/>
        <v>1500</v>
      </c>
    </row>
    <row r="325" spans="1:20" ht="12" customHeight="1" hidden="1">
      <c r="A325" s="136"/>
      <c r="B325" s="134"/>
      <c r="C325" s="327">
        <v>4360</v>
      </c>
      <c r="D325" s="296"/>
      <c r="E325" s="120" t="s">
        <v>133</v>
      </c>
      <c r="F325" s="89">
        <f>SUM(PDS!F15)</f>
        <v>2500</v>
      </c>
      <c r="G325" s="219">
        <f>SUM(PDS!G15)</f>
        <v>0</v>
      </c>
      <c r="H325" s="335">
        <f t="shared" si="25"/>
        <v>2500</v>
      </c>
      <c r="I325" s="468">
        <f>SUM(PDS!I15)</f>
        <v>0</v>
      </c>
      <c r="J325" s="90">
        <f t="shared" si="25"/>
        <v>2500</v>
      </c>
      <c r="K325" s="219">
        <f>SUM(PDS!K15)</f>
        <v>0</v>
      </c>
      <c r="L325" s="90">
        <f t="shared" si="25"/>
        <v>2500</v>
      </c>
      <c r="M325" s="219">
        <f>SUM(PDS!M15)</f>
        <v>0</v>
      </c>
      <c r="N325" s="90">
        <f t="shared" si="25"/>
        <v>2500</v>
      </c>
      <c r="O325" s="219">
        <f>SUM(PDS!O15)</f>
        <v>0</v>
      </c>
      <c r="P325" s="90">
        <f t="shared" si="25"/>
        <v>2500</v>
      </c>
      <c r="Q325" s="219">
        <f>SUM(PDS!Q15)</f>
        <v>0</v>
      </c>
      <c r="R325" s="90">
        <f t="shared" si="25"/>
        <v>2500</v>
      </c>
      <c r="S325" s="219">
        <f>SUM(PDS!S15)</f>
        <v>0</v>
      </c>
      <c r="T325" s="335">
        <f t="shared" si="25"/>
        <v>2500</v>
      </c>
    </row>
    <row r="326" spans="1:20" ht="12" customHeight="1" hidden="1">
      <c r="A326" s="136"/>
      <c r="B326" s="134"/>
      <c r="C326" s="327">
        <v>4370</v>
      </c>
      <c r="D326" s="296"/>
      <c r="E326" s="120" t="s">
        <v>134</v>
      </c>
      <c r="F326" s="89">
        <f>SUM(PDS!F16)</f>
        <v>1500</v>
      </c>
      <c r="G326" s="219">
        <f>SUM(PDS!G16)</f>
        <v>0</v>
      </c>
      <c r="H326" s="335">
        <f t="shared" si="25"/>
        <v>1500</v>
      </c>
      <c r="I326" s="468">
        <f>SUM(PDS!I16)</f>
        <v>0</v>
      </c>
      <c r="J326" s="90">
        <f t="shared" si="25"/>
        <v>1500</v>
      </c>
      <c r="K326" s="219">
        <f>SUM(PDS!K16)</f>
        <v>0</v>
      </c>
      <c r="L326" s="90">
        <f t="shared" si="25"/>
        <v>1500</v>
      </c>
      <c r="M326" s="219">
        <f>SUM(PDS!M16)</f>
        <v>0</v>
      </c>
      <c r="N326" s="90">
        <f t="shared" si="25"/>
        <v>1500</v>
      </c>
      <c r="O326" s="219">
        <f>SUM(PDS!O16)</f>
        <v>0</v>
      </c>
      <c r="P326" s="90">
        <f t="shared" si="25"/>
        <v>1500</v>
      </c>
      <c r="Q326" s="219">
        <f>SUM(PDS!Q16)</f>
        <v>0</v>
      </c>
      <c r="R326" s="90">
        <f t="shared" si="25"/>
        <v>1500</v>
      </c>
      <c r="S326" s="219">
        <f>SUM(PDS!S16)</f>
        <v>0</v>
      </c>
      <c r="T326" s="335">
        <f t="shared" si="25"/>
        <v>1500</v>
      </c>
    </row>
    <row r="327" spans="1:20" s="173" customFormat="1" ht="12" customHeight="1" hidden="1">
      <c r="A327" s="136"/>
      <c r="B327" s="134"/>
      <c r="C327" s="327">
        <v>4400</v>
      </c>
      <c r="D327" s="296"/>
      <c r="E327" s="120" t="s">
        <v>173</v>
      </c>
      <c r="F327" s="89">
        <f>SUM(PDS!F17)</f>
        <v>19800</v>
      </c>
      <c r="G327" s="219">
        <f>SUM(PDS!G17)</f>
        <v>0</v>
      </c>
      <c r="H327" s="335">
        <f t="shared" si="25"/>
        <v>19800</v>
      </c>
      <c r="I327" s="468">
        <f>SUM(PDS!I17)</f>
        <v>0</v>
      </c>
      <c r="J327" s="90">
        <f t="shared" si="25"/>
        <v>19800</v>
      </c>
      <c r="K327" s="219">
        <f>SUM(PDS!K17)</f>
        <v>0</v>
      </c>
      <c r="L327" s="90">
        <f t="shared" si="25"/>
        <v>19800</v>
      </c>
      <c r="M327" s="219">
        <f>SUM(PDS!M17)</f>
        <v>0</v>
      </c>
      <c r="N327" s="90">
        <f t="shared" si="25"/>
        <v>19800</v>
      </c>
      <c r="O327" s="219">
        <f>SUM(PDS!O17)</f>
        <v>0</v>
      </c>
      <c r="P327" s="90">
        <f t="shared" si="25"/>
        <v>19800</v>
      </c>
      <c r="Q327" s="219">
        <f>SUM(PDS!Q17)</f>
        <v>0</v>
      </c>
      <c r="R327" s="90">
        <f t="shared" si="25"/>
        <v>19800</v>
      </c>
      <c r="S327" s="219">
        <f>SUM(PDS!S17)</f>
        <v>0</v>
      </c>
      <c r="T327" s="335">
        <f t="shared" si="25"/>
        <v>19800</v>
      </c>
    </row>
    <row r="328" spans="1:20" ht="12" customHeight="1" hidden="1">
      <c r="A328" s="136"/>
      <c r="B328" s="134"/>
      <c r="C328" s="327">
        <v>4410</v>
      </c>
      <c r="D328" s="296"/>
      <c r="E328" s="120" t="s">
        <v>130</v>
      </c>
      <c r="F328" s="89">
        <f>SUM(PDS!F18)</f>
        <v>1300</v>
      </c>
      <c r="G328" s="219">
        <f>SUM(PDS!G18)</f>
        <v>0</v>
      </c>
      <c r="H328" s="335">
        <f t="shared" si="25"/>
        <v>1300</v>
      </c>
      <c r="I328" s="468">
        <f>SUM(PDS!I18)</f>
        <v>0</v>
      </c>
      <c r="J328" s="90">
        <f t="shared" si="25"/>
        <v>1300</v>
      </c>
      <c r="K328" s="219">
        <f>SUM(PDS!K18)</f>
        <v>0</v>
      </c>
      <c r="L328" s="90">
        <f t="shared" si="25"/>
        <v>1300</v>
      </c>
      <c r="M328" s="219">
        <f>SUM(PDS!M18)</f>
        <v>0</v>
      </c>
      <c r="N328" s="90">
        <f t="shared" si="25"/>
        <v>1300</v>
      </c>
      <c r="O328" s="219">
        <f>SUM(PDS!O18)</f>
        <v>0</v>
      </c>
      <c r="P328" s="90">
        <f t="shared" si="25"/>
        <v>1300</v>
      </c>
      <c r="Q328" s="219">
        <f>SUM(PDS!Q18)</f>
        <v>0</v>
      </c>
      <c r="R328" s="90">
        <f t="shared" si="25"/>
        <v>1300</v>
      </c>
      <c r="S328" s="219">
        <f>SUM(PDS!S18)</f>
        <v>0</v>
      </c>
      <c r="T328" s="335">
        <f t="shared" si="25"/>
        <v>1300</v>
      </c>
    </row>
    <row r="329" spans="1:20" s="173" customFormat="1" ht="14.25" customHeight="1">
      <c r="A329" s="136"/>
      <c r="B329" s="134"/>
      <c r="C329" s="327">
        <v>4430</v>
      </c>
      <c r="D329" s="296"/>
      <c r="E329" s="120" t="s">
        <v>122</v>
      </c>
      <c r="F329" s="89">
        <f>SUM(PDS!F19)</f>
        <v>4000</v>
      </c>
      <c r="G329" s="219">
        <f>SUM(PDS!G19)</f>
        <v>1200</v>
      </c>
      <c r="H329" s="335">
        <f t="shared" si="25"/>
        <v>5200</v>
      </c>
      <c r="I329" s="468">
        <f>SUM(PDS!I19)</f>
        <v>0</v>
      </c>
      <c r="J329" s="90">
        <f t="shared" si="25"/>
        <v>5200</v>
      </c>
      <c r="K329" s="219">
        <f>SUM(PDS!K19)</f>
        <v>0</v>
      </c>
      <c r="L329" s="90">
        <f t="shared" si="25"/>
        <v>5200</v>
      </c>
      <c r="M329" s="219">
        <f>SUM(PDS!M19)</f>
        <v>0</v>
      </c>
      <c r="N329" s="90">
        <f t="shared" si="25"/>
        <v>5200</v>
      </c>
      <c r="O329" s="219">
        <f>SUM(PDS!O19)</f>
        <v>0</v>
      </c>
      <c r="P329" s="90">
        <f t="shared" si="25"/>
        <v>5200</v>
      </c>
      <c r="Q329" s="219">
        <f>SUM(PDS!Q19)</f>
        <v>0</v>
      </c>
      <c r="R329" s="90">
        <f t="shared" si="25"/>
        <v>5200</v>
      </c>
      <c r="S329" s="219">
        <f>SUM(PDS!S19)</f>
        <v>0</v>
      </c>
      <c r="T329" s="335">
        <f t="shared" si="25"/>
        <v>5200</v>
      </c>
    </row>
    <row r="330" spans="1:20" ht="22.5" customHeight="1">
      <c r="A330" s="136"/>
      <c r="B330" s="134"/>
      <c r="C330" s="327">
        <v>4440</v>
      </c>
      <c r="D330" s="296"/>
      <c r="E330" s="120" t="s">
        <v>135</v>
      </c>
      <c r="F330" s="89">
        <f>SUM(PDS!F20)</f>
        <v>5000</v>
      </c>
      <c r="G330" s="219">
        <f>SUM(PDS!G20)</f>
        <v>500</v>
      </c>
      <c r="H330" s="335">
        <f t="shared" si="25"/>
        <v>5500</v>
      </c>
      <c r="I330" s="468">
        <f>SUM(PDS!I20)</f>
        <v>0</v>
      </c>
      <c r="J330" s="90">
        <f t="shared" si="25"/>
        <v>5500</v>
      </c>
      <c r="K330" s="219">
        <f>SUM(PDS!K20)</f>
        <v>0</v>
      </c>
      <c r="L330" s="90">
        <f t="shared" si="25"/>
        <v>5500</v>
      </c>
      <c r="M330" s="219">
        <f>SUM(PDS!M20)</f>
        <v>0</v>
      </c>
      <c r="N330" s="90">
        <f t="shared" si="25"/>
        <v>5500</v>
      </c>
      <c r="O330" s="219">
        <f>SUM(PDS!O20)</f>
        <v>0</v>
      </c>
      <c r="P330" s="90">
        <f t="shared" si="25"/>
        <v>5500</v>
      </c>
      <c r="Q330" s="219">
        <f>SUM(PDS!Q20)</f>
        <v>0</v>
      </c>
      <c r="R330" s="90">
        <f t="shared" si="25"/>
        <v>5500</v>
      </c>
      <c r="S330" s="219">
        <f>SUM(PDS!S20)</f>
        <v>0</v>
      </c>
      <c r="T330" s="335">
        <f t="shared" si="25"/>
        <v>5500</v>
      </c>
    </row>
    <row r="331" spans="1:20" ht="10.5" customHeight="1" hidden="1">
      <c r="A331" s="136"/>
      <c r="B331" s="134"/>
      <c r="C331" s="327">
        <v>4700</v>
      </c>
      <c r="D331" s="296"/>
      <c r="E331" s="120" t="s">
        <v>215</v>
      </c>
      <c r="F331" s="89">
        <f>SUM(PDS!F21)</f>
        <v>1500</v>
      </c>
      <c r="G331" s="219">
        <f>SUM(PDS!G21)</f>
        <v>0</v>
      </c>
      <c r="H331" s="335">
        <f t="shared" si="25"/>
        <v>1500</v>
      </c>
      <c r="I331" s="468">
        <f>SUM(PDS!I21)</f>
        <v>0</v>
      </c>
      <c r="J331" s="90">
        <f t="shared" si="25"/>
        <v>1500</v>
      </c>
      <c r="K331" s="219">
        <f>SUM(PDS!K21)</f>
        <v>0</v>
      </c>
      <c r="L331" s="90">
        <f t="shared" si="25"/>
        <v>1500</v>
      </c>
      <c r="M331" s="219">
        <f>SUM(PDS!M21)</f>
        <v>0</v>
      </c>
      <c r="N331" s="90">
        <f t="shared" si="25"/>
        <v>1500</v>
      </c>
      <c r="O331" s="219">
        <f>SUM(PDS!O21)</f>
        <v>0</v>
      </c>
      <c r="P331" s="90">
        <f t="shared" si="25"/>
        <v>1500</v>
      </c>
      <c r="Q331" s="219">
        <f>SUM(PDS!Q21)</f>
        <v>0</v>
      </c>
      <c r="R331" s="90">
        <f t="shared" si="25"/>
        <v>1500</v>
      </c>
      <c r="S331" s="219">
        <f>SUM(PDS!S21)</f>
        <v>0</v>
      </c>
      <c r="T331" s="335">
        <f t="shared" si="25"/>
        <v>1500</v>
      </c>
    </row>
    <row r="332" spans="1:20" ht="10.5" customHeight="1" hidden="1">
      <c r="A332" s="136"/>
      <c r="B332" s="134"/>
      <c r="C332" s="327">
        <v>4740</v>
      </c>
      <c r="D332" s="296"/>
      <c r="E332" s="120" t="s">
        <v>197</v>
      </c>
      <c r="F332" s="89">
        <f>SUM(PDS!F22)</f>
        <v>1200</v>
      </c>
      <c r="G332" s="219">
        <f>SUM(PDS!G22)</f>
        <v>0</v>
      </c>
      <c r="H332" s="335">
        <f t="shared" si="25"/>
        <v>1200</v>
      </c>
      <c r="I332" s="468">
        <f>SUM(PDS!I22)</f>
        <v>0</v>
      </c>
      <c r="J332" s="90">
        <f t="shared" si="25"/>
        <v>1200</v>
      </c>
      <c r="K332" s="219">
        <f>SUM(PDS!K22)</f>
        <v>0</v>
      </c>
      <c r="L332" s="90">
        <f t="shared" si="25"/>
        <v>1200</v>
      </c>
      <c r="M332" s="219">
        <f>SUM(PDS!M22)</f>
        <v>0</v>
      </c>
      <c r="N332" s="90">
        <f t="shared" si="25"/>
        <v>1200</v>
      </c>
      <c r="O332" s="219">
        <f>SUM(PDS!O22)</f>
        <v>0</v>
      </c>
      <c r="P332" s="90">
        <f t="shared" si="25"/>
        <v>1200</v>
      </c>
      <c r="Q332" s="219">
        <f>SUM(PDS!Q22)</f>
        <v>0</v>
      </c>
      <c r="R332" s="90">
        <f t="shared" si="25"/>
        <v>1200</v>
      </c>
      <c r="S332" s="219">
        <f>SUM(PDS!S22)</f>
        <v>0</v>
      </c>
      <c r="T332" s="335">
        <f t="shared" si="25"/>
        <v>1200</v>
      </c>
    </row>
    <row r="333" spans="1:20" ht="10.5" customHeight="1" hidden="1">
      <c r="A333" s="136"/>
      <c r="B333" s="134"/>
      <c r="C333" s="327">
        <v>4750</v>
      </c>
      <c r="D333" s="296"/>
      <c r="E333" s="120" t="s">
        <v>136</v>
      </c>
      <c r="F333" s="89">
        <f>SUM(PDS!F23)</f>
        <v>1500</v>
      </c>
      <c r="G333" s="219">
        <f>SUM(PDS!G23)</f>
        <v>0</v>
      </c>
      <c r="H333" s="335">
        <f t="shared" si="25"/>
        <v>1500</v>
      </c>
      <c r="I333" s="468">
        <f>SUM(PDS!I23)</f>
        <v>0</v>
      </c>
      <c r="J333" s="90">
        <f t="shared" si="25"/>
        <v>1500</v>
      </c>
      <c r="K333" s="219">
        <f>SUM(PDS!K23)</f>
        <v>0</v>
      </c>
      <c r="L333" s="90">
        <f t="shared" si="25"/>
        <v>1500</v>
      </c>
      <c r="M333" s="219">
        <f>SUM(PDS!M23)</f>
        <v>0</v>
      </c>
      <c r="N333" s="90">
        <f t="shared" si="25"/>
        <v>1500</v>
      </c>
      <c r="O333" s="219">
        <f>SUM(PDS!O23)</f>
        <v>0</v>
      </c>
      <c r="P333" s="90">
        <f t="shared" si="25"/>
        <v>1500</v>
      </c>
      <c r="Q333" s="219">
        <f>SUM(PDS!Q23)</f>
        <v>0</v>
      </c>
      <c r="R333" s="90">
        <f t="shared" si="25"/>
        <v>1500</v>
      </c>
      <c r="S333" s="219">
        <f>SUM(PDS!S23)</f>
        <v>0</v>
      </c>
      <c r="T333" s="335">
        <f t="shared" si="25"/>
        <v>1500</v>
      </c>
    </row>
    <row r="334" spans="1:20" ht="10.5" customHeight="1" hidden="1">
      <c r="A334" s="136"/>
      <c r="B334" s="241"/>
      <c r="C334" s="426">
        <v>6060</v>
      </c>
      <c r="D334" s="326"/>
      <c r="E334" s="170" t="s">
        <v>170</v>
      </c>
      <c r="F334" s="91">
        <f>SUM(PDS!F24)</f>
        <v>4980</v>
      </c>
      <c r="G334" s="219">
        <f>SUM(PDS!G24)</f>
        <v>0</v>
      </c>
      <c r="H334" s="348">
        <f>SUM(F334:G334)</f>
        <v>4980</v>
      </c>
      <c r="I334" s="468">
        <f>SUM(PDS!I24)</f>
        <v>0</v>
      </c>
      <c r="J334" s="306">
        <f>SUM(H334:I334)</f>
        <v>4980</v>
      </c>
      <c r="K334" s="219">
        <f>SUM(PDS!K24)</f>
        <v>0</v>
      </c>
      <c r="L334" s="306">
        <f>SUM(J334:K334)</f>
        <v>4980</v>
      </c>
      <c r="M334" s="219">
        <f>SUM(PDS!M24)</f>
        <v>0</v>
      </c>
      <c r="N334" s="306">
        <f>SUM(L334:M334)</f>
        <v>4980</v>
      </c>
      <c r="O334" s="219">
        <f>SUM(PDS!O24)</f>
        <v>0</v>
      </c>
      <c r="P334" s="306">
        <f>SUM(N334:O334)</f>
        <v>4980</v>
      </c>
      <c r="Q334" s="219">
        <f>SUM(PDS!Q24)</f>
        <v>0</v>
      </c>
      <c r="R334" s="306">
        <f>SUM(P334:Q334)</f>
        <v>4980</v>
      </c>
      <c r="S334" s="219">
        <f>SUM(PDS!S24)</f>
        <v>0</v>
      </c>
      <c r="T334" s="348">
        <f>SUM(R334:S334)</f>
        <v>4980</v>
      </c>
    </row>
    <row r="335" spans="1:20" ht="18" customHeight="1">
      <c r="A335" s="136"/>
      <c r="B335" s="155">
        <v>85204</v>
      </c>
      <c r="C335" s="194" t="s">
        <v>104</v>
      </c>
      <c r="D335" s="194"/>
      <c r="E335" s="195"/>
      <c r="F335" s="363">
        <f>F336</f>
        <v>526079</v>
      </c>
      <c r="G335" s="363">
        <f>G336</f>
        <v>15100</v>
      </c>
      <c r="H335" s="365">
        <f>H336</f>
        <v>541179</v>
      </c>
      <c r="I335" s="466"/>
      <c r="J335" s="363">
        <f>J336</f>
        <v>541179</v>
      </c>
      <c r="K335" s="364"/>
      <c r="L335" s="363">
        <f>L336</f>
        <v>541179</v>
      </c>
      <c r="M335" s="364"/>
      <c r="N335" s="363">
        <f>N336</f>
        <v>541179</v>
      </c>
      <c r="O335" s="364"/>
      <c r="P335" s="363">
        <f>P336</f>
        <v>541179</v>
      </c>
      <c r="Q335" s="364"/>
      <c r="R335" s="363">
        <f>R336</f>
        <v>541179</v>
      </c>
      <c r="S335" s="364"/>
      <c r="T335" s="365">
        <f>T336</f>
        <v>541179</v>
      </c>
    </row>
    <row r="336" spans="1:20" ht="17.25" customHeight="1">
      <c r="A336" s="136"/>
      <c r="B336" s="152"/>
      <c r="C336" s="293">
        <v>3110</v>
      </c>
      <c r="D336" s="296"/>
      <c r="E336" s="120" t="s">
        <v>146</v>
      </c>
      <c r="F336" s="89">
        <f>SUM(PCPR!F11)</f>
        <v>526079</v>
      </c>
      <c r="G336" s="218">
        <f>SUM(PCPR!G11)</f>
        <v>15100</v>
      </c>
      <c r="H336" s="335">
        <f>SUM(F336:G336)</f>
        <v>541179</v>
      </c>
      <c r="I336" s="467"/>
      <c r="J336" s="90">
        <f>SUM(H336:I336)</f>
        <v>541179</v>
      </c>
      <c r="K336" s="218"/>
      <c r="L336" s="90">
        <f>SUM(J336:K336)</f>
        <v>541179</v>
      </c>
      <c r="M336" s="218"/>
      <c r="N336" s="90">
        <f>SUM(L336:M336)</f>
        <v>541179</v>
      </c>
      <c r="O336" s="218"/>
      <c r="P336" s="90">
        <f>SUM(N336:O336)</f>
        <v>541179</v>
      </c>
      <c r="Q336" s="218"/>
      <c r="R336" s="90">
        <f>SUM(P336:Q336)</f>
        <v>541179</v>
      </c>
      <c r="S336" s="218"/>
      <c r="T336" s="335">
        <f>SUM(R336:S336)</f>
        <v>541179</v>
      </c>
    </row>
    <row r="337" spans="1:20" ht="15.75" customHeight="1" hidden="1">
      <c r="A337" s="136"/>
      <c r="B337" s="154">
        <v>85218</v>
      </c>
      <c r="C337" s="193" t="s">
        <v>105</v>
      </c>
      <c r="D337" s="194"/>
      <c r="E337" s="195"/>
      <c r="F337" s="363">
        <f>SUM(F338:F358)</f>
        <v>374075</v>
      </c>
      <c r="G337" s="364"/>
      <c r="H337" s="365">
        <f>H338+H339+H340+H341+H342+H343+H344+H345+H346+H347+H348+H349+H350+H351+H352+H353+H354+H355+H356+H357+H358</f>
        <v>374075</v>
      </c>
      <c r="I337" s="466"/>
      <c r="J337" s="363">
        <f>J338+J339+J340+J341+J342+J343+J344+J345+J346+J347+J348+J349+J350+J351+J352+J353+J354+J355+J356+J357+J358</f>
        <v>374075</v>
      </c>
      <c r="K337" s="364"/>
      <c r="L337" s="363">
        <f>L338+L339+L340+L341+L342+L343+L344+L345+L346+L347+L348+L349+L350+L351+L352+L353+L354+L355+L356+L357+L358</f>
        <v>374075</v>
      </c>
      <c r="M337" s="364"/>
      <c r="N337" s="363">
        <f>N338+N339+N340+N341+N342+N343+N344+N345+N346+N347+N348+N349+N350+N351+N352+N353+N354+N355+N356+N357+N358</f>
        <v>374075</v>
      </c>
      <c r="O337" s="364"/>
      <c r="P337" s="363">
        <f>P338+P339+P340+P341+P342+P343+P344+P345+P346+P347+P348+P349+P350+P351+P352+P353+P354+P355+P356+P357+P358</f>
        <v>374075</v>
      </c>
      <c r="Q337" s="364"/>
      <c r="R337" s="363">
        <f>R338+R339+R340+R341+R342+R343+R344+R345+R346+R347+R348+R349+R350+R351+R352+R353+R354+R355+R356+R357+R358</f>
        <v>374075</v>
      </c>
      <c r="S337" s="364"/>
      <c r="T337" s="365">
        <f>T338+T339+T340+T341+T342+T343+T344+T345+T346+T347+T348+T349+T350+T351+T352+T353+T354+T355+T356+T357+T358</f>
        <v>374075</v>
      </c>
    </row>
    <row r="338" spans="1:20" ht="21" customHeight="1" hidden="1">
      <c r="A338" s="136"/>
      <c r="B338" s="412"/>
      <c r="C338" s="328">
        <v>3020</v>
      </c>
      <c r="D338" s="252"/>
      <c r="E338" s="169" t="s">
        <v>137</v>
      </c>
      <c r="F338" s="94">
        <f>SUM(PCPR!F13)</f>
        <v>100</v>
      </c>
      <c r="G338" s="218">
        <f>SUM(PCPR!G13)</f>
        <v>0</v>
      </c>
      <c r="H338" s="341">
        <f aca="true" t="shared" si="26" ref="H338:T358">SUM(F338:G338)</f>
        <v>100</v>
      </c>
      <c r="I338" s="467">
        <f>SUM(PCPR!I13)</f>
        <v>0</v>
      </c>
      <c r="J338" s="94">
        <f t="shared" si="26"/>
        <v>100</v>
      </c>
      <c r="K338" s="218">
        <f>SUM(PCPR!K13)</f>
        <v>0</v>
      </c>
      <c r="L338" s="94">
        <f t="shared" si="26"/>
        <v>100</v>
      </c>
      <c r="M338" s="218">
        <f>SUM(PCPR!M13)</f>
        <v>0</v>
      </c>
      <c r="N338" s="94">
        <f t="shared" si="26"/>
        <v>100</v>
      </c>
      <c r="O338" s="218">
        <f>SUM(PCPR!O13)</f>
        <v>0</v>
      </c>
      <c r="P338" s="94">
        <f t="shared" si="26"/>
        <v>100</v>
      </c>
      <c r="Q338" s="218">
        <f>SUM(PCPR!Q13)</f>
        <v>0</v>
      </c>
      <c r="R338" s="94">
        <f t="shared" si="26"/>
        <v>100</v>
      </c>
      <c r="S338" s="218">
        <f>SUM(PCPR!S13)</f>
        <v>0</v>
      </c>
      <c r="T338" s="341">
        <f t="shared" si="26"/>
        <v>100</v>
      </c>
    </row>
    <row r="339" spans="1:20" ht="15.75" customHeight="1" hidden="1">
      <c r="A339" s="136"/>
      <c r="B339" s="413"/>
      <c r="C339" s="199">
        <v>4010</v>
      </c>
      <c r="D339" s="192"/>
      <c r="E339" s="165" t="s">
        <v>126</v>
      </c>
      <c r="F339" s="93">
        <f>SUM(PCPR!F14)</f>
        <v>187000</v>
      </c>
      <c r="G339" s="218">
        <f>SUM(PCPR!G14)</f>
        <v>0</v>
      </c>
      <c r="H339" s="334">
        <f t="shared" si="26"/>
        <v>187000</v>
      </c>
      <c r="I339" s="467">
        <f>SUM(PCPR!I14)</f>
        <v>0</v>
      </c>
      <c r="J339" s="93">
        <f t="shared" si="26"/>
        <v>187000</v>
      </c>
      <c r="K339" s="218">
        <f>SUM(PCPR!K14)</f>
        <v>0</v>
      </c>
      <c r="L339" s="93">
        <f t="shared" si="26"/>
        <v>187000</v>
      </c>
      <c r="M339" s="218">
        <f>SUM(PCPR!M14)</f>
        <v>0</v>
      </c>
      <c r="N339" s="93">
        <f t="shared" si="26"/>
        <v>187000</v>
      </c>
      <c r="O339" s="218">
        <f>SUM(PCPR!O14)</f>
        <v>0</v>
      </c>
      <c r="P339" s="93">
        <f t="shared" si="26"/>
        <v>187000</v>
      </c>
      <c r="Q339" s="218">
        <f>SUM(PCPR!Q14)</f>
        <v>0</v>
      </c>
      <c r="R339" s="93">
        <f t="shared" si="26"/>
        <v>187000</v>
      </c>
      <c r="S339" s="218">
        <f>SUM(PCPR!S14)</f>
        <v>0</v>
      </c>
      <c r="T339" s="334">
        <f t="shared" si="26"/>
        <v>187000</v>
      </c>
    </row>
    <row r="340" spans="1:20" ht="15.75" customHeight="1" hidden="1">
      <c r="A340" s="136"/>
      <c r="B340" s="413"/>
      <c r="C340" s="199">
        <v>4040</v>
      </c>
      <c r="D340" s="192"/>
      <c r="E340" s="121" t="s">
        <v>169</v>
      </c>
      <c r="F340" s="93">
        <f>SUM(PCPR!F15)</f>
        <v>13055</v>
      </c>
      <c r="G340" s="218">
        <f>SUM(PCPR!G15)</f>
        <v>0</v>
      </c>
      <c r="H340" s="334">
        <f t="shared" si="26"/>
        <v>13055</v>
      </c>
      <c r="I340" s="467">
        <f>SUM(PCPR!I15)</f>
        <v>0</v>
      </c>
      <c r="J340" s="93">
        <f t="shared" si="26"/>
        <v>13055</v>
      </c>
      <c r="K340" s="218">
        <f>SUM(PCPR!K15)</f>
        <v>0</v>
      </c>
      <c r="L340" s="93">
        <f t="shared" si="26"/>
        <v>13055</v>
      </c>
      <c r="M340" s="218">
        <f>SUM(PCPR!M15)</f>
        <v>0</v>
      </c>
      <c r="N340" s="93">
        <f t="shared" si="26"/>
        <v>13055</v>
      </c>
      <c r="O340" s="218">
        <f>SUM(PCPR!O15)</f>
        <v>0</v>
      </c>
      <c r="P340" s="93">
        <f t="shared" si="26"/>
        <v>13055</v>
      </c>
      <c r="Q340" s="218">
        <f>SUM(PCPR!Q15)</f>
        <v>0</v>
      </c>
      <c r="R340" s="93">
        <f t="shared" si="26"/>
        <v>13055</v>
      </c>
      <c r="S340" s="218">
        <f>SUM(PCPR!S15)</f>
        <v>0</v>
      </c>
      <c r="T340" s="334">
        <f t="shared" si="26"/>
        <v>13055</v>
      </c>
    </row>
    <row r="341" spans="1:20" ht="15.75" customHeight="1" hidden="1">
      <c r="A341" s="136"/>
      <c r="B341" s="413"/>
      <c r="C341" s="199">
        <v>4110</v>
      </c>
      <c r="D341" s="192"/>
      <c r="E341" s="165" t="s">
        <v>127</v>
      </c>
      <c r="F341" s="93">
        <v>37167</v>
      </c>
      <c r="G341" s="218">
        <f>SUM(PCPR!G16)</f>
        <v>0</v>
      </c>
      <c r="H341" s="334">
        <f t="shared" si="26"/>
        <v>37167</v>
      </c>
      <c r="I341" s="467">
        <f>SUM(PCPR!I16)</f>
        <v>0</v>
      </c>
      <c r="J341" s="93">
        <f t="shared" si="26"/>
        <v>37167</v>
      </c>
      <c r="K341" s="218">
        <f>SUM(PCPR!K16)</f>
        <v>0</v>
      </c>
      <c r="L341" s="93">
        <f t="shared" si="26"/>
        <v>37167</v>
      </c>
      <c r="M341" s="218">
        <f>SUM(PCPR!M16)</f>
        <v>0</v>
      </c>
      <c r="N341" s="93">
        <f t="shared" si="26"/>
        <v>37167</v>
      </c>
      <c r="O341" s="218">
        <f>SUM(PCPR!O16)</f>
        <v>0</v>
      </c>
      <c r="P341" s="93">
        <f t="shared" si="26"/>
        <v>37167</v>
      </c>
      <c r="Q341" s="218">
        <f>SUM(PCPR!Q16)</f>
        <v>0</v>
      </c>
      <c r="R341" s="93">
        <f t="shared" si="26"/>
        <v>37167</v>
      </c>
      <c r="S341" s="218">
        <f>SUM(PCPR!S16)</f>
        <v>0</v>
      </c>
      <c r="T341" s="334">
        <f t="shared" si="26"/>
        <v>37167</v>
      </c>
    </row>
    <row r="342" spans="1:20" ht="21.75" customHeight="1" hidden="1">
      <c r="A342" s="136"/>
      <c r="B342" s="413"/>
      <c r="C342" s="199">
        <v>4120</v>
      </c>
      <c r="D342" s="192"/>
      <c r="E342" s="165" t="s">
        <v>128</v>
      </c>
      <c r="F342" s="93">
        <f>SUM(PCPR!F17)</f>
        <v>4900</v>
      </c>
      <c r="G342" s="218">
        <f>SUM(PCPR!G17)</f>
        <v>0</v>
      </c>
      <c r="H342" s="334">
        <f t="shared" si="26"/>
        <v>4900</v>
      </c>
      <c r="I342" s="467">
        <f>SUM(PCPR!I17)</f>
        <v>0</v>
      </c>
      <c r="J342" s="93">
        <f t="shared" si="26"/>
        <v>4900</v>
      </c>
      <c r="K342" s="218">
        <f>SUM(PCPR!K17)</f>
        <v>0</v>
      </c>
      <c r="L342" s="93">
        <f t="shared" si="26"/>
        <v>4900</v>
      </c>
      <c r="M342" s="218">
        <f>SUM(PCPR!M17)</f>
        <v>0</v>
      </c>
      <c r="N342" s="93">
        <f t="shared" si="26"/>
        <v>4900</v>
      </c>
      <c r="O342" s="218">
        <f>SUM(PCPR!O17)</f>
        <v>0</v>
      </c>
      <c r="P342" s="93">
        <f t="shared" si="26"/>
        <v>4900</v>
      </c>
      <c r="Q342" s="218">
        <f>SUM(PCPR!Q17)</f>
        <v>0</v>
      </c>
      <c r="R342" s="93">
        <f t="shared" si="26"/>
        <v>4900</v>
      </c>
      <c r="S342" s="218">
        <f>SUM(PCPR!S17)</f>
        <v>0</v>
      </c>
      <c r="T342" s="334">
        <f t="shared" si="26"/>
        <v>4900</v>
      </c>
    </row>
    <row r="343" spans="1:20" ht="21.75" customHeight="1" hidden="1">
      <c r="A343" s="136"/>
      <c r="B343" s="413"/>
      <c r="C343" s="199">
        <v>4170</v>
      </c>
      <c r="D343" s="192"/>
      <c r="E343" s="165" t="s">
        <v>131</v>
      </c>
      <c r="F343" s="93">
        <f>SUM(PCPR!F18)</f>
        <v>14700</v>
      </c>
      <c r="G343" s="218">
        <f>SUM(PCPR!G18)</f>
        <v>0</v>
      </c>
      <c r="H343" s="334">
        <f t="shared" si="26"/>
        <v>14700</v>
      </c>
      <c r="I343" s="467">
        <f>SUM(PCPR!I18)</f>
        <v>0</v>
      </c>
      <c r="J343" s="93">
        <f t="shared" si="26"/>
        <v>14700</v>
      </c>
      <c r="K343" s="218">
        <f>SUM(PCPR!K18)</f>
        <v>0</v>
      </c>
      <c r="L343" s="93">
        <f t="shared" si="26"/>
        <v>14700</v>
      </c>
      <c r="M343" s="218">
        <f>SUM(PCPR!M18)</f>
        <v>0</v>
      </c>
      <c r="N343" s="93">
        <f t="shared" si="26"/>
        <v>14700</v>
      </c>
      <c r="O343" s="218">
        <f>SUM(PCPR!O18)</f>
        <v>0</v>
      </c>
      <c r="P343" s="93">
        <f t="shared" si="26"/>
        <v>14700</v>
      </c>
      <c r="Q343" s="218">
        <f>SUM(PCPR!Q18)</f>
        <v>0</v>
      </c>
      <c r="R343" s="93">
        <f t="shared" si="26"/>
        <v>14700</v>
      </c>
      <c r="S343" s="218">
        <f>SUM(PCPR!S18)</f>
        <v>0</v>
      </c>
      <c r="T343" s="334">
        <f t="shared" si="26"/>
        <v>14700</v>
      </c>
    </row>
    <row r="344" spans="1:20" ht="15.75" customHeight="1" hidden="1">
      <c r="A344" s="136"/>
      <c r="B344" s="413"/>
      <c r="C344" s="327">
        <v>4210</v>
      </c>
      <c r="D344" s="296"/>
      <c r="E344" s="120" t="s">
        <v>119</v>
      </c>
      <c r="F344" s="89">
        <f>SUM(PCPR!F19)</f>
        <v>12700</v>
      </c>
      <c r="G344" s="218">
        <f>SUM(PCPR!G19)</f>
        <v>0</v>
      </c>
      <c r="H344" s="335">
        <f t="shared" si="26"/>
        <v>12700</v>
      </c>
      <c r="I344" s="467">
        <f>SUM(PCPR!I19)</f>
        <v>0</v>
      </c>
      <c r="J344" s="90">
        <f t="shared" si="26"/>
        <v>12700</v>
      </c>
      <c r="K344" s="218">
        <f>SUM(PCPR!K19)</f>
        <v>0</v>
      </c>
      <c r="L344" s="90">
        <f t="shared" si="26"/>
        <v>12700</v>
      </c>
      <c r="M344" s="218">
        <f>SUM(PCPR!M19)</f>
        <v>0</v>
      </c>
      <c r="N344" s="90">
        <f t="shared" si="26"/>
        <v>12700</v>
      </c>
      <c r="O344" s="218">
        <f>SUM(PCPR!O19)</f>
        <v>0</v>
      </c>
      <c r="P344" s="90">
        <f t="shared" si="26"/>
        <v>12700</v>
      </c>
      <c r="Q344" s="218">
        <f>SUM(PCPR!Q19)</f>
        <v>0</v>
      </c>
      <c r="R344" s="90">
        <f t="shared" si="26"/>
        <v>12700</v>
      </c>
      <c r="S344" s="218">
        <f>SUM(PCPR!S19)</f>
        <v>0</v>
      </c>
      <c r="T344" s="335">
        <f t="shared" si="26"/>
        <v>12700</v>
      </c>
    </row>
    <row r="345" spans="1:20" ht="21.75" customHeight="1" hidden="1">
      <c r="A345" s="136"/>
      <c r="B345" s="413"/>
      <c r="C345" s="327">
        <v>4260</v>
      </c>
      <c r="D345" s="296"/>
      <c r="E345" s="120" t="s">
        <v>124</v>
      </c>
      <c r="F345" s="89">
        <f>SUM(PCPR!F20)</f>
        <v>22000</v>
      </c>
      <c r="G345" s="218">
        <f>SUM(PCPR!G20)</f>
        <v>0</v>
      </c>
      <c r="H345" s="335">
        <f t="shared" si="26"/>
        <v>22000</v>
      </c>
      <c r="I345" s="467">
        <f>SUM(PCPR!I20)</f>
        <v>0</v>
      </c>
      <c r="J345" s="90">
        <f t="shared" si="26"/>
        <v>22000</v>
      </c>
      <c r="K345" s="218">
        <f>SUM(PCPR!K20)</f>
        <v>0</v>
      </c>
      <c r="L345" s="90">
        <f t="shared" si="26"/>
        <v>22000</v>
      </c>
      <c r="M345" s="218">
        <f>SUM(PCPR!M20)</f>
        <v>0</v>
      </c>
      <c r="N345" s="90">
        <f t="shared" si="26"/>
        <v>22000</v>
      </c>
      <c r="O345" s="218">
        <f>SUM(PCPR!O20)</f>
        <v>0</v>
      </c>
      <c r="P345" s="90">
        <f t="shared" si="26"/>
        <v>22000</v>
      </c>
      <c r="Q345" s="218">
        <f>SUM(PCPR!Q20)</f>
        <v>0</v>
      </c>
      <c r="R345" s="90">
        <f t="shared" si="26"/>
        <v>22000</v>
      </c>
      <c r="S345" s="218">
        <f>SUM(PCPR!S20)</f>
        <v>0</v>
      </c>
      <c r="T345" s="335">
        <f t="shared" si="26"/>
        <v>22000</v>
      </c>
    </row>
    <row r="346" spans="1:20" ht="15.75" customHeight="1" hidden="1">
      <c r="A346" s="136"/>
      <c r="B346" s="413"/>
      <c r="C346" s="327">
        <v>4270</v>
      </c>
      <c r="D346" s="296"/>
      <c r="E346" s="120" t="s">
        <v>120</v>
      </c>
      <c r="F346" s="89">
        <f>SUM(PCPR!F21)</f>
        <v>30000</v>
      </c>
      <c r="G346" s="218">
        <f>SUM(PCPR!G21)</f>
        <v>0</v>
      </c>
      <c r="H346" s="335">
        <f t="shared" si="26"/>
        <v>30000</v>
      </c>
      <c r="I346" s="467">
        <f>SUM(PCPR!I21)</f>
        <v>0</v>
      </c>
      <c r="J346" s="90">
        <f t="shared" si="26"/>
        <v>30000</v>
      </c>
      <c r="K346" s="218">
        <f>SUM(PCPR!K21)</f>
        <v>0</v>
      </c>
      <c r="L346" s="90">
        <f t="shared" si="26"/>
        <v>30000</v>
      </c>
      <c r="M346" s="218">
        <f>SUM(PCPR!M21)</f>
        <v>0</v>
      </c>
      <c r="N346" s="90">
        <f t="shared" si="26"/>
        <v>30000</v>
      </c>
      <c r="O346" s="218">
        <f>SUM(PCPR!O21)</f>
        <v>0</v>
      </c>
      <c r="P346" s="90">
        <f t="shared" si="26"/>
        <v>30000</v>
      </c>
      <c r="Q346" s="218">
        <f>SUM(PCPR!Q21)</f>
        <v>0</v>
      </c>
      <c r="R346" s="90">
        <f t="shared" si="26"/>
        <v>30000</v>
      </c>
      <c r="S346" s="218">
        <f>SUM(PCPR!S21)</f>
        <v>0</v>
      </c>
      <c r="T346" s="335">
        <f t="shared" si="26"/>
        <v>30000</v>
      </c>
    </row>
    <row r="347" spans="1:20" ht="21.75" customHeight="1" hidden="1">
      <c r="A347" s="136"/>
      <c r="B347" s="413"/>
      <c r="C347" s="327">
        <v>4280</v>
      </c>
      <c r="D347" s="296"/>
      <c r="E347" s="120" t="s">
        <v>132</v>
      </c>
      <c r="F347" s="89">
        <f>SUM(PCPR!F22)</f>
        <v>205</v>
      </c>
      <c r="G347" s="218">
        <f>SUM(PCPR!G22)</f>
        <v>0</v>
      </c>
      <c r="H347" s="335">
        <f t="shared" si="26"/>
        <v>205</v>
      </c>
      <c r="I347" s="467">
        <f>SUM(PCPR!I22)</f>
        <v>0</v>
      </c>
      <c r="J347" s="90">
        <f t="shared" si="26"/>
        <v>205</v>
      </c>
      <c r="K347" s="218">
        <f>SUM(PCPR!K22)</f>
        <v>0</v>
      </c>
      <c r="L347" s="90">
        <f t="shared" si="26"/>
        <v>205</v>
      </c>
      <c r="M347" s="218">
        <f>SUM(PCPR!M22)</f>
        <v>0</v>
      </c>
      <c r="N347" s="90">
        <f t="shared" si="26"/>
        <v>205</v>
      </c>
      <c r="O347" s="218">
        <f>SUM(PCPR!O22)</f>
        <v>0</v>
      </c>
      <c r="P347" s="90">
        <f t="shared" si="26"/>
        <v>205</v>
      </c>
      <c r="Q347" s="218">
        <f>SUM(PCPR!Q22)</f>
        <v>0</v>
      </c>
      <c r="R347" s="90">
        <f t="shared" si="26"/>
        <v>205</v>
      </c>
      <c r="S347" s="218">
        <f>SUM(PCPR!S22)</f>
        <v>0</v>
      </c>
      <c r="T347" s="335">
        <f t="shared" si="26"/>
        <v>205</v>
      </c>
    </row>
    <row r="348" spans="1:20" ht="21.75" customHeight="1" hidden="1">
      <c r="A348" s="136"/>
      <c r="B348" s="413"/>
      <c r="C348" s="327">
        <v>4300</v>
      </c>
      <c r="D348" s="296"/>
      <c r="E348" s="120" t="s">
        <v>117</v>
      </c>
      <c r="F348" s="89">
        <f>SUM(PCPR!F23)</f>
        <v>20697</v>
      </c>
      <c r="G348" s="218">
        <f>SUM(PCPR!G23)</f>
        <v>0</v>
      </c>
      <c r="H348" s="335">
        <f t="shared" si="26"/>
        <v>20697</v>
      </c>
      <c r="I348" s="467">
        <f>SUM(PCPR!I23)</f>
        <v>0</v>
      </c>
      <c r="J348" s="90">
        <f t="shared" si="26"/>
        <v>20697</v>
      </c>
      <c r="K348" s="218">
        <f>SUM(PCPR!K23)</f>
        <v>0</v>
      </c>
      <c r="L348" s="90">
        <f t="shared" si="26"/>
        <v>20697</v>
      </c>
      <c r="M348" s="218">
        <f>SUM(PCPR!M23)</f>
        <v>0</v>
      </c>
      <c r="N348" s="90">
        <f t="shared" si="26"/>
        <v>20697</v>
      </c>
      <c r="O348" s="218">
        <f>SUM(PCPR!O23)</f>
        <v>0</v>
      </c>
      <c r="P348" s="90">
        <f t="shared" si="26"/>
        <v>20697</v>
      </c>
      <c r="Q348" s="218">
        <f>SUM(PCPR!Q23)</f>
        <v>0</v>
      </c>
      <c r="R348" s="90">
        <f t="shared" si="26"/>
        <v>20697</v>
      </c>
      <c r="S348" s="218">
        <f>SUM(PCPR!S23)</f>
        <v>0</v>
      </c>
      <c r="T348" s="335">
        <f t="shared" si="26"/>
        <v>20697</v>
      </c>
    </row>
    <row r="349" spans="1:20" ht="21.75" customHeight="1" hidden="1">
      <c r="A349" s="136"/>
      <c r="B349" s="413"/>
      <c r="C349" s="327">
        <v>4350</v>
      </c>
      <c r="D349" s="296"/>
      <c r="E349" s="120" t="s">
        <v>177</v>
      </c>
      <c r="F349" s="89">
        <f>SUM(PCPR!F24)</f>
        <v>280</v>
      </c>
      <c r="G349" s="218">
        <f>SUM(PCPR!G24)</f>
        <v>0</v>
      </c>
      <c r="H349" s="335">
        <f t="shared" si="26"/>
        <v>280</v>
      </c>
      <c r="I349" s="467">
        <f>SUM(PCPR!I24)</f>
        <v>0</v>
      </c>
      <c r="J349" s="90">
        <f t="shared" si="26"/>
        <v>280</v>
      </c>
      <c r="K349" s="218">
        <f>SUM(PCPR!K24)</f>
        <v>0</v>
      </c>
      <c r="L349" s="90">
        <f t="shared" si="26"/>
        <v>280</v>
      </c>
      <c r="M349" s="218">
        <f>SUM(PCPR!M24)</f>
        <v>0</v>
      </c>
      <c r="N349" s="90">
        <f t="shared" si="26"/>
        <v>280</v>
      </c>
      <c r="O349" s="218">
        <f>SUM(PCPR!O24)</f>
        <v>0</v>
      </c>
      <c r="P349" s="90">
        <f t="shared" si="26"/>
        <v>280</v>
      </c>
      <c r="Q349" s="218">
        <f>SUM(PCPR!Q24)</f>
        <v>0</v>
      </c>
      <c r="R349" s="90">
        <f t="shared" si="26"/>
        <v>280</v>
      </c>
      <c r="S349" s="218">
        <f>SUM(PCPR!S24)</f>
        <v>0</v>
      </c>
      <c r="T349" s="335">
        <f t="shared" si="26"/>
        <v>280</v>
      </c>
    </row>
    <row r="350" spans="1:20" ht="21.75" customHeight="1" hidden="1">
      <c r="A350" s="136"/>
      <c r="B350" s="413"/>
      <c r="C350" s="327">
        <v>4360</v>
      </c>
      <c r="D350" s="296"/>
      <c r="E350" s="120" t="s">
        <v>133</v>
      </c>
      <c r="F350" s="89">
        <f>SUM(PCPR!F25)</f>
        <v>1000</v>
      </c>
      <c r="G350" s="218">
        <f>SUM(PCPR!G25)</f>
        <v>0</v>
      </c>
      <c r="H350" s="335">
        <f t="shared" si="26"/>
        <v>1000</v>
      </c>
      <c r="I350" s="467">
        <f>SUM(PCPR!I25)</f>
        <v>0</v>
      </c>
      <c r="J350" s="90">
        <f t="shared" si="26"/>
        <v>1000</v>
      </c>
      <c r="K350" s="218">
        <f>SUM(PCPR!K25)</f>
        <v>0</v>
      </c>
      <c r="L350" s="90">
        <f t="shared" si="26"/>
        <v>1000</v>
      </c>
      <c r="M350" s="218">
        <f>SUM(PCPR!M25)</f>
        <v>0</v>
      </c>
      <c r="N350" s="90">
        <f t="shared" si="26"/>
        <v>1000</v>
      </c>
      <c r="O350" s="218">
        <f>SUM(PCPR!O25)</f>
        <v>0</v>
      </c>
      <c r="P350" s="90">
        <f t="shared" si="26"/>
        <v>1000</v>
      </c>
      <c r="Q350" s="218">
        <f>SUM(PCPR!Q25)</f>
        <v>0</v>
      </c>
      <c r="R350" s="90">
        <f t="shared" si="26"/>
        <v>1000</v>
      </c>
      <c r="S350" s="218">
        <f>SUM(PCPR!S25)</f>
        <v>0</v>
      </c>
      <c r="T350" s="335">
        <f t="shared" si="26"/>
        <v>1000</v>
      </c>
    </row>
    <row r="351" spans="1:20" s="173" customFormat="1" ht="19.5" customHeight="1" hidden="1">
      <c r="A351" s="136"/>
      <c r="B351" s="413"/>
      <c r="C351" s="327">
        <v>4370</v>
      </c>
      <c r="D351" s="296"/>
      <c r="E351" s="120" t="s">
        <v>134</v>
      </c>
      <c r="F351" s="89">
        <f>SUM(PCPR!F26)</f>
        <v>3500</v>
      </c>
      <c r="G351" s="218">
        <f>SUM(PCPR!G26)</f>
        <v>0</v>
      </c>
      <c r="H351" s="335">
        <f t="shared" si="26"/>
        <v>3500</v>
      </c>
      <c r="I351" s="467">
        <f>SUM(PCPR!I26)</f>
        <v>0</v>
      </c>
      <c r="J351" s="90">
        <f t="shared" si="26"/>
        <v>3500</v>
      </c>
      <c r="K351" s="218">
        <f>SUM(PCPR!K26)</f>
        <v>0</v>
      </c>
      <c r="L351" s="90">
        <f t="shared" si="26"/>
        <v>3500</v>
      </c>
      <c r="M351" s="218">
        <f>SUM(PCPR!M26)</f>
        <v>0</v>
      </c>
      <c r="N351" s="90">
        <f t="shared" si="26"/>
        <v>3500</v>
      </c>
      <c r="O351" s="218">
        <f>SUM(PCPR!O26)</f>
        <v>0</v>
      </c>
      <c r="P351" s="90">
        <f t="shared" si="26"/>
        <v>3500</v>
      </c>
      <c r="Q351" s="218">
        <f>SUM(PCPR!Q26)</f>
        <v>0</v>
      </c>
      <c r="R351" s="90">
        <f t="shared" si="26"/>
        <v>3500</v>
      </c>
      <c r="S351" s="218">
        <f>SUM(PCPR!S26)</f>
        <v>0</v>
      </c>
      <c r="T351" s="335">
        <f t="shared" si="26"/>
        <v>3500</v>
      </c>
    </row>
    <row r="352" spans="1:20" ht="15.75" customHeight="1" hidden="1">
      <c r="A352" s="136"/>
      <c r="B352" s="413"/>
      <c r="C352" s="327">
        <v>4410</v>
      </c>
      <c r="D352" s="296"/>
      <c r="E352" s="120" t="s">
        <v>130</v>
      </c>
      <c r="F352" s="89">
        <f>SUM(PCPR!F27)</f>
        <v>2500</v>
      </c>
      <c r="G352" s="218">
        <f>SUM(PCPR!G27)</f>
        <v>0</v>
      </c>
      <c r="H352" s="335">
        <f t="shared" si="26"/>
        <v>2500</v>
      </c>
      <c r="I352" s="467">
        <f>SUM(PCPR!I27)</f>
        <v>0</v>
      </c>
      <c r="J352" s="90">
        <f t="shared" si="26"/>
        <v>2500</v>
      </c>
      <c r="K352" s="218">
        <f>SUM(PCPR!K27)</f>
        <v>0</v>
      </c>
      <c r="L352" s="90">
        <f t="shared" si="26"/>
        <v>2500</v>
      </c>
      <c r="M352" s="218">
        <f>SUM(PCPR!M27)</f>
        <v>0</v>
      </c>
      <c r="N352" s="90">
        <f t="shared" si="26"/>
        <v>2500</v>
      </c>
      <c r="O352" s="218">
        <f>SUM(PCPR!O27)</f>
        <v>0</v>
      </c>
      <c r="P352" s="90">
        <f t="shared" si="26"/>
        <v>2500</v>
      </c>
      <c r="Q352" s="218">
        <f>SUM(PCPR!Q27)</f>
        <v>0</v>
      </c>
      <c r="R352" s="90">
        <f t="shared" si="26"/>
        <v>2500</v>
      </c>
      <c r="S352" s="218">
        <f>SUM(PCPR!S27)</f>
        <v>0</v>
      </c>
      <c r="T352" s="335">
        <f t="shared" si="26"/>
        <v>2500</v>
      </c>
    </row>
    <row r="353" spans="1:20" ht="18.75" customHeight="1" hidden="1">
      <c r="A353" s="136"/>
      <c r="B353" s="413"/>
      <c r="C353" s="327">
        <v>4440</v>
      </c>
      <c r="D353" s="296"/>
      <c r="E353" s="120" t="s">
        <v>135</v>
      </c>
      <c r="F353" s="89">
        <f>SUM(PCPR!F28)</f>
        <v>7000</v>
      </c>
      <c r="G353" s="218">
        <f>SUM(PCPR!G28)</f>
        <v>0</v>
      </c>
      <c r="H353" s="335">
        <f t="shared" si="26"/>
        <v>7000</v>
      </c>
      <c r="I353" s="467">
        <f>SUM(PCPR!I28)</f>
        <v>0</v>
      </c>
      <c r="J353" s="90">
        <f t="shared" si="26"/>
        <v>7000</v>
      </c>
      <c r="K353" s="218">
        <f>SUM(PCPR!K28)</f>
        <v>0</v>
      </c>
      <c r="L353" s="90">
        <f t="shared" si="26"/>
        <v>7000</v>
      </c>
      <c r="M353" s="218">
        <f>SUM(PCPR!M28)</f>
        <v>0</v>
      </c>
      <c r="N353" s="90">
        <f t="shared" si="26"/>
        <v>7000</v>
      </c>
      <c r="O353" s="218">
        <f>SUM(PCPR!O28)</f>
        <v>0</v>
      </c>
      <c r="P353" s="90">
        <f t="shared" si="26"/>
        <v>7000</v>
      </c>
      <c r="Q353" s="218">
        <f>SUM(PCPR!Q28)</f>
        <v>0</v>
      </c>
      <c r="R353" s="90">
        <f t="shared" si="26"/>
        <v>7000</v>
      </c>
      <c r="S353" s="218">
        <f>SUM(PCPR!S28)</f>
        <v>0</v>
      </c>
      <c r="T353" s="335">
        <f t="shared" si="26"/>
        <v>7000</v>
      </c>
    </row>
    <row r="354" spans="1:20" ht="15.75" customHeight="1" hidden="1">
      <c r="A354" s="136"/>
      <c r="B354" s="413"/>
      <c r="C354" s="327">
        <v>4480</v>
      </c>
      <c r="D354" s="296"/>
      <c r="E354" s="120" t="s">
        <v>178</v>
      </c>
      <c r="F354" s="89">
        <f>SUM(PCPR!F29)</f>
        <v>11321</v>
      </c>
      <c r="G354" s="218">
        <f>SUM(PCPR!G29)</f>
        <v>0</v>
      </c>
      <c r="H354" s="335">
        <f t="shared" si="26"/>
        <v>11321</v>
      </c>
      <c r="I354" s="467">
        <f>SUM(PCPR!I29)</f>
        <v>0</v>
      </c>
      <c r="J354" s="90">
        <f t="shared" si="26"/>
        <v>11321</v>
      </c>
      <c r="K354" s="218">
        <f>SUM(PCPR!K29)</f>
        <v>0</v>
      </c>
      <c r="L354" s="90">
        <f t="shared" si="26"/>
        <v>11321</v>
      </c>
      <c r="M354" s="218">
        <f>SUM(PCPR!M29)</f>
        <v>0</v>
      </c>
      <c r="N354" s="90">
        <f t="shared" si="26"/>
        <v>11321</v>
      </c>
      <c r="O354" s="218">
        <f>SUM(PCPR!O29)</f>
        <v>0</v>
      </c>
      <c r="P354" s="90">
        <f t="shared" si="26"/>
        <v>11321</v>
      </c>
      <c r="Q354" s="218">
        <f>SUM(PCPR!Q29)</f>
        <v>0</v>
      </c>
      <c r="R354" s="90">
        <f t="shared" si="26"/>
        <v>11321</v>
      </c>
      <c r="S354" s="218">
        <f>SUM(PCPR!S29)</f>
        <v>0</v>
      </c>
      <c r="T354" s="335">
        <f t="shared" si="26"/>
        <v>11321</v>
      </c>
    </row>
    <row r="355" spans="1:20" ht="18" customHeight="1" hidden="1">
      <c r="A355" s="136"/>
      <c r="B355" s="413"/>
      <c r="C355" s="327">
        <v>4520</v>
      </c>
      <c r="D355" s="296"/>
      <c r="E355" s="120" t="s">
        <v>216</v>
      </c>
      <c r="F355" s="89">
        <f>SUM(PCPR!F30)</f>
        <v>200</v>
      </c>
      <c r="G355" s="218">
        <f>SUM(PCPR!G30)</f>
        <v>0</v>
      </c>
      <c r="H355" s="335">
        <f t="shared" si="26"/>
        <v>200</v>
      </c>
      <c r="I355" s="467">
        <f>SUM(PCPR!I30)</f>
        <v>0</v>
      </c>
      <c r="J355" s="90">
        <f t="shared" si="26"/>
        <v>200</v>
      </c>
      <c r="K355" s="218">
        <f>SUM(PCPR!K30)</f>
        <v>0</v>
      </c>
      <c r="L355" s="90">
        <f t="shared" si="26"/>
        <v>200</v>
      </c>
      <c r="M355" s="218">
        <f>SUM(PCPR!M30)</f>
        <v>0</v>
      </c>
      <c r="N355" s="90">
        <f t="shared" si="26"/>
        <v>200</v>
      </c>
      <c r="O355" s="218">
        <f>SUM(PCPR!O30)</f>
        <v>0</v>
      </c>
      <c r="P355" s="90">
        <f t="shared" si="26"/>
        <v>200</v>
      </c>
      <c r="Q355" s="218">
        <f>SUM(PCPR!Q30)</f>
        <v>0</v>
      </c>
      <c r="R355" s="90">
        <f t="shared" si="26"/>
        <v>200</v>
      </c>
      <c r="S355" s="218">
        <f>SUM(PCPR!S30)</f>
        <v>0</v>
      </c>
      <c r="T355" s="335">
        <f t="shared" si="26"/>
        <v>200</v>
      </c>
    </row>
    <row r="356" spans="1:20" ht="21" customHeight="1" hidden="1">
      <c r="A356" s="136"/>
      <c r="B356" s="413"/>
      <c r="C356" s="327">
        <v>4700</v>
      </c>
      <c r="D356" s="296"/>
      <c r="E356" s="120" t="s">
        <v>215</v>
      </c>
      <c r="F356" s="89">
        <f>SUM(PCPR!F31)</f>
        <v>3500</v>
      </c>
      <c r="G356" s="218">
        <f>SUM(PCPR!G31)</f>
        <v>0</v>
      </c>
      <c r="H356" s="335">
        <f t="shared" si="26"/>
        <v>3500</v>
      </c>
      <c r="I356" s="467">
        <f>SUM(PCPR!I31)</f>
        <v>0</v>
      </c>
      <c r="J356" s="90">
        <f t="shared" si="26"/>
        <v>3500</v>
      </c>
      <c r="K356" s="218">
        <f>SUM(PCPR!K31)</f>
        <v>0</v>
      </c>
      <c r="L356" s="90">
        <f t="shared" si="26"/>
        <v>3500</v>
      </c>
      <c r="M356" s="218">
        <f>SUM(PCPR!M31)</f>
        <v>0</v>
      </c>
      <c r="N356" s="90">
        <f t="shared" si="26"/>
        <v>3500</v>
      </c>
      <c r="O356" s="218">
        <f>SUM(PCPR!O31)</f>
        <v>0</v>
      </c>
      <c r="P356" s="90">
        <f t="shared" si="26"/>
        <v>3500</v>
      </c>
      <c r="Q356" s="218">
        <f>SUM(PCPR!Q31)</f>
        <v>0</v>
      </c>
      <c r="R356" s="90">
        <f t="shared" si="26"/>
        <v>3500</v>
      </c>
      <c r="S356" s="218">
        <f>SUM(PCPR!S31)</f>
        <v>0</v>
      </c>
      <c r="T356" s="335">
        <f t="shared" si="26"/>
        <v>3500</v>
      </c>
    </row>
    <row r="357" spans="1:20" ht="20.25" customHeight="1" hidden="1">
      <c r="A357" s="136"/>
      <c r="B357" s="413"/>
      <c r="C357" s="327">
        <v>4740</v>
      </c>
      <c r="D357" s="296"/>
      <c r="E357" s="120" t="s">
        <v>197</v>
      </c>
      <c r="F357" s="89">
        <f>SUM(PCPR!F32)</f>
        <v>1500</v>
      </c>
      <c r="G357" s="218">
        <f>SUM(PCPR!G32)</f>
        <v>0</v>
      </c>
      <c r="H357" s="335">
        <f t="shared" si="26"/>
        <v>1500</v>
      </c>
      <c r="I357" s="467">
        <f>SUM(PCPR!I32)</f>
        <v>0</v>
      </c>
      <c r="J357" s="90">
        <f t="shared" si="26"/>
        <v>1500</v>
      </c>
      <c r="K357" s="218">
        <f>SUM(PCPR!K32)</f>
        <v>0</v>
      </c>
      <c r="L357" s="90">
        <f t="shared" si="26"/>
        <v>1500</v>
      </c>
      <c r="M357" s="218">
        <f>SUM(PCPR!M32)</f>
        <v>0</v>
      </c>
      <c r="N357" s="90">
        <f t="shared" si="26"/>
        <v>1500</v>
      </c>
      <c r="O357" s="218">
        <f>SUM(PCPR!O32)</f>
        <v>0</v>
      </c>
      <c r="P357" s="90">
        <f t="shared" si="26"/>
        <v>1500</v>
      </c>
      <c r="Q357" s="218">
        <f>SUM(PCPR!Q32)</f>
        <v>0</v>
      </c>
      <c r="R357" s="90">
        <f t="shared" si="26"/>
        <v>1500</v>
      </c>
      <c r="S357" s="218">
        <f>SUM(PCPR!S32)</f>
        <v>0</v>
      </c>
      <c r="T357" s="335">
        <f t="shared" si="26"/>
        <v>1500</v>
      </c>
    </row>
    <row r="358" spans="1:20" ht="22.5" customHeight="1" hidden="1">
      <c r="A358" s="136"/>
      <c r="B358" s="414"/>
      <c r="C358" s="327">
        <v>4750</v>
      </c>
      <c r="D358" s="296"/>
      <c r="E358" s="120" t="s">
        <v>136</v>
      </c>
      <c r="F358" s="89">
        <f>SUM(PCPR!F33)</f>
        <v>750</v>
      </c>
      <c r="G358" s="218">
        <f>SUM(PCPR!G33)</f>
        <v>0</v>
      </c>
      <c r="H358" s="335">
        <f t="shared" si="26"/>
        <v>750</v>
      </c>
      <c r="I358" s="467">
        <f>SUM(PCPR!I33)</f>
        <v>0</v>
      </c>
      <c r="J358" s="90">
        <f t="shared" si="26"/>
        <v>750</v>
      </c>
      <c r="K358" s="218">
        <f>SUM(PCPR!K33)</f>
        <v>0</v>
      </c>
      <c r="L358" s="90">
        <f t="shared" si="26"/>
        <v>750</v>
      </c>
      <c r="M358" s="218">
        <f>SUM(PCPR!M33)</f>
        <v>0</v>
      </c>
      <c r="N358" s="90">
        <f t="shared" si="26"/>
        <v>750</v>
      </c>
      <c r="O358" s="218">
        <f>SUM(PCPR!O33)</f>
        <v>0</v>
      </c>
      <c r="P358" s="90">
        <f t="shared" si="26"/>
        <v>750</v>
      </c>
      <c r="Q358" s="218">
        <f>SUM(PCPR!Q33)</f>
        <v>0</v>
      </c>
      <c r="R358" s="90">
        <f t="shared" si="26"/>
        <v>750</v>
      </c>
      <c r="S358" s="218">
        <f>SUM(PCPR!S33)</f>
        <v>0</v>
      </c>
      <c r="T358" s="335">
        <f t="shared" si="26"/>
        <v>750</v>
      </c>
    </row>
    <row r="359" spans="1:20" ht="21.75" customHeight="1" hidden="1">
      <c r="A359" s="136"/>
      <c r="B359" s="177">
        <v>85220</v>
      </c>
      <c r="C359" s="489" t="s">
        <v>163</v>
      </c>
      <c r="D359" s="486"/>
      <c r="E359" s="487"/>
      <c r="F359" s="363">
        <f>SUM(F360:F368)</f>
        <v>27900</v>
      </c>
      <c r="G359" s="364"/>
      <c r="H359" s="365">
        <f>H360+H361+H362+H363+H364+H365+H366+H367+H368</f>
        <v>27900</v>
      </c>
      <c r="I359" s="466"/>
      <c r="J359" s="363">
        <f>J360+J361+J362+J363+J364+J365+J366+J367+J368</f>
        <v>27900</v>
      </c>
      <c r="K359" s="364"/>
      <c r="L359" s="363">
        <f>L360+L361+L362+L363+L364+L365+L366+L367+L368</f>
        <v>27900</v>
      </c>
      <c r="M359" s="364"/>
      <c r="N359" s="363">
        <f>N360+N361+N362+N363+N364+N365+N366+N367+N368</f>
        <v>27900</v>
      </c>
      <c r="O359" s="364"/>
      <c r="P359" s="363">
        <f>P360+P361+P362+P363+P364+P365+P366+P367+P368</f>
        <v>27900</v>
      </c>
      <c r="Q359" s="364"/>
      <c r="R359" s="363">
        <f>R360+R361+R362+R363+R364+R365+R366+R367+R368</f>
        <v>27900</v>
      </c>
      <c r="S359" s="364"/>
      <c r="T359" s="365">
        <f>T360+T361+T362+T363+T364+T365+T366+T367+T368</f>
        <v>27900</v>
      </c>
    </row>
    <row r="360" spans="1:20" ht="15.75" customHeight="1" hidden="1">
      <c r="A360" s="136"/>
      <c r="B360" s="409"/>
      <c r="C360" s="199">
        <v>4170</v>
      </c>
      <c r="D360" s="192"/>
      <c r="E360" s="165" t="s">
        <v>131</v>
      </c>
      <c r="F360" s="93">
        <f>SUM(PCPR!F35)</f>
        <v>1990</v>
      </c>
      <c r="G360" s="218">
        <f>SUM(PCPR!G35)</f>
        <v>0</v>
      </c>
      <c r="H360" s="334">
        <f aca="true" t="shared" si="27" ref="H360:T368">SUM(F360:G360)</f>
        <v>1990</v>
      </c>
      <c r="I360" s="467">
        <f>SUM(PCPR!I35)</f>
        <v>0</v>
      </c>
      <c r="J360" s="93">
        <f t="shared" si="27"/>
        <v>1990</v>
      </c>
      <c r="K360" s="218">
        <f>SUM(PCPR!K35)</f>
        <v>0</v>
      </c>
      <c r="L360" s="93">
        <f t="shared" si="27"/>
        <v>1990</v>
      </c>
      <c r="M360" s="218">
        <f>SUM(PCPR!M35)</f>
        <v>0</v>
      </c>
      <c r="N360" s="93">
        <f t="shared" si="27"/>
        <v>1990</v>
      </c>
      <c r="O360" s="218">
        <f>SUM(PCPR!O35)</f>
        <v>0</v>
      </c>
      <c r="P360" s="93">
        <f t="shared" si="27"/>
        <v>1990</v>
      </c>
      <c r="Q360" s="218">
        <f>SUM(PCPR!Q35)</f>
        <v>0</v>
      </c>
      <c r="R360" s="93">
        <f t="shared" si="27"/>
        <v>1990</v>
      </c>
      <c r="S360" s="218">
        <f>SUM(PCPR!S35)</f>
        <v>0</v>
      </c>
      <c r="T360" s="334">
        <f t="shared" si="27"/>
        <v>1990</v>
      </c>
    </row>
    <row r="361" spans="1:20" s="173" customFormat="1" ht="19.5" customHeight="1" hidden="1">
      <c r="A361" s="136"/>
      <c r="B361" s="410"/>
      <c r="C361" s="327">
        <v>4210</v>
      </c>
      <c r="D361" s="296"/>
      <c r="E361" s="120" t="s">
        <v>119</v>
      </c>
      <c r="F361" s="89">
        <f>SUM(PCPR!F36)</f>
        <v>1500</v>
      </c>
      <c r="G361" s="218">
        <f>SUM(PCPR!G36)</f>
        <v>0</v>
      </c>
      <c r="H361" s="335">
        <f t="shared" si="27"/>
        <v>1500</v>
      </c>
      <c r="I361" s="467">
        <f>SUM(PCPR!I36)</f>
        <v>0</v>
      </c>
      <c r="J361" s="90">
        <f t="shared" si="27"/>
        <v>1500</v>
      </c>
      <c r="K361" s="218">
        <f>SUM(PCPR!K36)</f>
        <v>0</v>
      </c>
      <c r="L361" s="90">
        <f t="shared" si="27"/>
        <v>1500</v>
      </c>
      <c r="M361" s="218">
        <f>SUM(PCPR!M36)</f>
        <v>0</v>
      </c>
      <c r="N361" s="90">
        <f t="shared" si="27"/>
        <v>1500</v>
      </c>
      <c r="O361" s="218">
        <f>SUM(PCPR!O36)</f>
        <v>0</v>
      </c>
      <c r="P361" s="90">
        <f t="shared" si="27"/>
        <v>1500</v>
      </c>
      <c r="Q361" s="218">
        <f>SUM(PCPR!Q36)</f>
        <v>0</v>
      </c>
      <c r="R361" s="90">
        <f t="shared" si="27"/>
        <v>1500</v>
      </c>
      <c r="S361" s="218">
        <f>SUM(PCPR!S36)</f>
        <v>0</v>
      </c>
      <c r="T361" s="335">
        <f t="shared" si="27"/>
        <v>1500</v>
      </c>
    </row>
    <row r="362" spans="1:20" ht="15.75" customHeight="1" hidden="1">
      <c r="A362" s="136"/>
      <c r="B362" s="410"/>
      <c r="C362" s="327">
        <v>4220</v>
      </c>
      <c r="D362" s="296"/>
      <c r="E362" s="120" t="s">
        <v>217</v>
      </c>
      <c r="F362" s="89">
        <f>SUM(PCPR!F37)</f>
        <v>1100</v>
      </c>
      <c r="G362" s="218">
        <f>SUM(PCPR!G37)</f>
        <v>0</v>
      </c>
      <c r="H362" s="335">
        <f t="shared" si="27"/>
        <v>1100</v>
      </c>
      <c r="I362" s="467">
        <f>SUM(PCPR!I37)</f>
        <v>0</v>
      </c>
      <c r="J362" s="90">
        <f t="shared" si="27"/>
        <v>1100</v>
      </c>
      <c r="K362" s="218">
        <f>SUM(PCPR!K37)</f>
        <v>0</v>
      </c>
      <c r="L362" s="90">
        <f t="shared" si="27"/>
        <v>1100</v>
      </c>
      <c r="M362" s="218">
        <f>SUM(PCPR!M37)</f>
        <v>0</v>
      </c>
      <c r="N362" s="90">
        <f t="shared" si="27"/>
        <v>1100</v>
      </c>
      <c r="O362" s="218">
        <f>SUM(PCPR!O37)</f>
        <v>0</v>
      </c>
      <c r="P362" s="90">
        <f t="shared" si="27"/>
        <v>1100</v>
      </c>
      <c r="Q362" s="218">
        <f>SUM(PCPR!Q37)</f>
        <v>0</v>
      </c>
      <c r="R362" s="90">
        <f t="shared" si="27"/>
        <v>1100</v>
      </c>
      <c r="S362" s="218">
        <f>SUM(PCPR!S37)</f>
        <v>0</v>
      </c>
      <c r="T362" s="335">
        <f t="shared" si="27"/>
        <v>1100</v>
      </c>
    </row>
    <row r="363" spans="1:20" ht="15.75" customHeight="1" hidden="1">
      <c r="A363" s="136"/>
      <c r="B363" s="410"/>
      <c r="C363" s="327">
        <v>4230</v>
      </c>
      <c r="D363" s="296"/>
      <c r="E363" s="120" t="s">
        <v>213</v>
      </c>
      <c r="F363" s="89">
        <f>SUM(PCPR!F38)</f>
        <v>100</v>
      </c>
      <c r="G363" s="218">
        <f>SUM(PCPR!G38)</f>
        <v>0</v>
      </c>
      <c r="H363" s="335">
        <f t="shared" si="27"/>
        <v>100</v>
      </c>
      <c r="I363" s="467">
        <f>SUM(PCPR!I38)</f>
        <v>0</v>
      </c>
      <c r="J363" s="90">
        <f t="shared" si="27"/>
        <v>100</v>
      </c>
      <c r="K363" s="218">
        <f>SUM(PCPR!K38)</f>
        <v>0</v>
      </c>
      <c r="L363" s="90">
        <f t="shared" si="27"/>
        <v>100</v>
      </c>
      <c r="M363" s="218">
        <f>SUM(PCPR!M38)</f>
        <v>0</v>
      </c>
      <c r="N363" s="90">
        <f t="shared" si="27"/>
        <v>100</v>
      </c>
      <c r="O363" s="218">
        <f>SUM(PCPR!O38)</f>
        <v>0</v>
      </c>
      <c r="P363" s="90">
        <f t="shared" si="27"/>
        <v>100</v>
      </c>
      <c r="Q363" s="218">
        <f>SUM(PCPR!Q38)</f>
        <v>0</v>
      </c>
      <c r="R363" s="90">
        <f t="shared" si="27"/>
        <v>100</v>
      </c>
      <c r="S363" s="218">
        <f>SUM(PCPR!S38)</f>
        <v>0</v>
      </c>
      <c r="T363" s="335">
        <f t="shared" si="27"/>
        <v>100</v>
      </c>
    </row>
    <row r="364" spans="1:20" ht="15.75" customHeight="1" hidden="1">
      <c r="A364" s="136"/>
      <c r="B364" s="410"/>
      <c r="C364" s="327">
        <v>4260</v>
      </c>
      <c r="D364" s="296"/>
      <c r="E364" s="120" t="s">
        <v>124</v>
      </c>
      <c r="F364" s="89">
        <f>SUM(PCPR!F39)</f>
        <v>7500</v>
      </c>
      <c r="G364" s="218">
        <f>SUM(PCPR!G39)</f>
        <v>0</v>
      </c>
      <c r="H364" s="335">
        <f t="shared" si="27"/>
        <v>7500</v>
      </c>
      <c r="I364" s="467">
        <f>SUM(PCPR!I39)</f>
        <v>0</v>
      </c>
      <c r="J364" s="90">
        <f t="shared" si="27"/>
        <v>7500</v>
      </c>
      <c r="K364" s="218">
        <f>SUM(PCPR!K39)</f>
        <v>0</v>
      </c>
      <c r="L364" s="90">
        <f t="shared" si="27"/>
        <v>7500</v>
      </c>
      <c r="M364" s="218">
        <f>SUM(PCPR!M39)</f>
        <v>0</v>
      </c>
      <c r="N364" s="90">
        <f t="shared" si="27"/>
        <v>7500</v>
      </c>
      <c r="O364" s="218">
        <f>SUM(PCPR!O39)</f>
        <v>0</v>
      </c>
      <c r="P364" s="90">
        <f t="shared" si="27"/>
        <v>7500</v>
      </c>
      <c r="Q364" s="218">
        <f>SUM(PCPR!Q39)</f>
        <v>0</v>
      </c>
      <c r="R364" s="90">
        <f t="shared" si="27"/>
        <v>7500</v>
      </c>
      <c r="S364" s="218">
        <f>SUM(PCPR!S39)</f>
        <v>0</v>
      </c>
      <c r="T364" s="335">
        <f t="shared" si="27"/>
        <v>7500</v>
      </c>
    </row>
    <row r="365" spans="1:20" ht="15.75" customHeight="1" hidden="1">
      <c r="A365" s="136"/>
      <c r="B365" s="410"/>
      <c r="C365" s="327">
        <v>4270</v>
      </c>
      <c r="D365" s="296"/>
      <c r="E365" s="120" t="s">
        <v>120</v>
      </c>
      <c r="F365" s="89">
        <f>SUM(PCPR!F40)</f>
        <v>2150</v>
      </c>
      <c r="G365" s="218">
        <f>SUM(PCPR!G40)</f>
        <v>0</v>
      </c>
      <c r="H365" s="335">
        <f t="shared" si="27"/>
        <v>2150</v>
      </c>
      <c r="I365" s="467">
        <f>SUM(PCPR!I40)</f>
        <v>0</v>
      </c>
      <c r="J365" s="90">
        <f t="shared" si="27"/>
        <v>2150</v>
      </c>
      <c r="K365" s="218">
        <f>SUM(PCPR!K40)</f>
        <v>0</v>
      </c>
      <c r="L365" s="90">
        <f t="shared" si="27"/>
        <v>2150</v>
      </c>
      <c r="M365" s="218">
        <f>SUM(PCPR!M40)</f>
        <v>0</v>
      </c>
      <c r="N365" s="90">
        <f t="shared" si="27"/>
        <v>2150</v>
      </c>
      <c r="O365" s="218">
        <f>SUM(PCPR!O40)</f>
        <v>0</v>
      </c>
      <c r="P365" s="90">
        <f t="shared" si="27"/>
        <v>2150</v>
      </c>
      <c r="Q365" s="218">
        <f>SUM(PCPR!Q40)</f>
        <v>0</v>
      </c>
      <c r="R365" s="90">
        <f t="shared" si="27"/>
        <v>2150</v>
      </c>
      <c r="S365" s="218">
        <f>SUM(PCPR!S40)</f>
        <v>0</v>
      </c>
      <c r="T365" s="335">
        <f t="shared" si="27"/>
        <v>2150</v>
      </c>
    </row>
    <row r="366" spans="1:20" ht="15.75" customHeight="1" hidden="1">
      <c r="A366" s="136"/>
      <c r="B366" s="410"/>
      <c r="C366" s="327">
        <v>4300</v>
      </c>
      <c r="D366" s="296"/>
      <c r="E366" s="120" t="s">
        <v>117</v>
      </c>
      <c r="F366" s="89">
        <f>SUM(PCPR!F41)</f>
        <v>12960</v>
      </c>
      <c r="G366" s="218">
        <f>SUM(PCPR!G41)</f>
        <v>0</v>
      </c>
      <c r="H366" s="335">
        <f t="shared" si="27"/>
        <v>12960</v>
      </c>
      <c r="I366" s="467">
        <f>SUM(PCPR!I41)</f>
        <v>0</v>
      </c>
      <c r="J366" s="90">
        <f t="shared" si="27"/>
        <v>12960</v>
      </c>
      <c r="K366" s="218">
        <f>SUM(PCPR!K41)</f>
        <v>0</v>
      </c>
      <c r="L366" s="90">
        <f t="shared" si="27"/>
        <v>12960</v>
      </c>
      <c r="M366" s="218">
        <f>SUM(PCPR!M41)</f>
        <v>0</v>
      </c>
      <c r="N366" s="90">
        <f t="shared" si="27"/>
        <v>12960</v>
      </c>
      <c r="O366" s="218">
        <f>SUM(PCPR!O41)</f>
        <v>0</v>
      </c>
      <c r="P366" s="90">
        <f t="shared" si="27"/>
        <v>12960</v>
      </c>
      <c r="Q366" s="218">
        <f>SUM(PCPR!Q41)</f>
        <v>0</v>
      </c>
      <c r="R366" s="90">
        <f t="shared" si="27"/>
        <v>12960</v>
      </c>
      <c r="S366" s="218">
        <f>SUM(PCPR!S41)</f>
        <v>0</v>
      </c>
      <c r="T366" s="335">
        <f t="shared" si="27"/>
        <v>12960</v>
      </c>
    </row>
    <row r="367" spans="1:20" ht="20.25" customHeight="1" hidden="1">
      <c r="A367" s="136"/>
      <c r="B367" s="410"/>
      <c r="C367" s="327">
        <v>4360</v>
      </c>
      <c r="D367" s="296"/>
      <c r="E367" s="120" t="s">
        <v>133</v>
      </c>
      <c r="F367" s="89">
        <f>SUM(PCPR!F42)</f>
        <v>400</v>
      </c>
      <c r="G367" s="218">
        <f>SUM(PCPR!G42)</f>
        <v>0</v>
      </c>
      <c r="H367" s="335">
        <f t="shared" si="27"/>
        <v>400</v>
      </c>
      <c r="I367" s="467">
        <f>SUM(PCPR!I42)</f>
        <v>0</v>
      </c>
      <c r="J367" s="90">
        <f t="shared" si="27"/>
        <v>400</v>
      </c>
      <c r="K367" s="218">
        <f>SUM(PCPR!K42)</f>
        <v>0</v>
      </c>
      <c r="L367" s="90">
        <f t="shared" si="27"/>
        <v>400</v>
      </c>
      <c r="M367" s="218">
        <f>SUM(PCPR!M42)</f>
        <v>0</v>
      </c>
      <c r="N367" s="90">
        <f t="shared" si="27"/>
        <v>400</v>
      </c>
      <c r="O367" s="218">
        <f>SUM(PCPR!O42)</f>
        <v>0</v>
      </c>
      <c r="P367" s="90">
        <f t="shared" si="27"/>
        <v>400</v>
      </c>
      <c r="Q367" s="218">
        <f>SUM(PCPR!Q42)</f>
        <v>0</v>
      </c>
      <c r="R367" s="90">
        <f t="shared" si="27"/>
        <v>400</v>
      </c>
      <c r="S367" s="218">
        <f>SUM(PCPR!S42)</f>
        <v>0</v>
      </c>
      <c r="T367" s="335">
        <f t="shared" si="27"/>
        <v>400</v>
      </c>
    </row>
    <row r="368" spans="1:20" ht="17.25" customHeight="1" hidden="1">
      <c r="A368" s="136"/>
      <c r="B368" s="411"/>
      <c r="C368" s="327">
        <v>4410</v>
      </c>
      <c r="D368" s="296"/>
      <c r="E368" s="120" t="s">
        <v>130</v>
      </c>
      <c r="F368" s="89">
        <f>SUM(PCPR!F43)</f>
        <v>200</v>
      </c>
      <c r="G368" s="218">
        <f>SUM(PCPR!G43)</f>
        <v>0</v>
      </c>
      <c r="H368" s="335">
        <f t="shared" si="27"/>
        <v>200</v>
      </c>
      <c r="I368" s="467">
        <f>SUM(PCPR!I43)</f>
        <v>0</v>
      </c>
      <c r="J368" s="90">
        <f t="shared" si="27"/>
        <v>200</v>
      </c>
      <c r="K368" s="218">
        <f>SUM(PCPR!K43)</f>
        <v>0</v>
      </c>
      <c r="L368" s="90">
        <f t="shared" si="27"/>
        <v>200</v>
      </c>
      <c r="M368" s="218">
        <f>SUM(PCPR!M43)</f>
        <v>0</v>
      </c>
      <c r="N368" s="90">
        <f t="shared" si="27"/>
        <v>200</v>
      </c>
      <c r="O368" s="218">
        <f>SUM(PCPR!O43)</f>
        <v>0</v>
      </c>
      <c r="P368" s="90">
        <f t="shared" si="27"/>
        <v>200</v>
      </c>
      <c r="Q368" s="218">
        <f>SUM(PCPR!Q43)</f>
        <v>0</v>
      </c>
      <c r="R368" s="90">
        <f t="shared" si="27"/>
        <v>200</v>
      </c>
      <c r="S368" s="218">
        <f>SUM(PCPR!S43)</f>
        <v>0</v>
      </c>
      <c r="T368" s="335">
        <f t="shared" si="27"/>
        <v>200</v>
      </c>
    </row>
    <row r="369" spans="1:20" ht="15.75" customHeight="1" hidden="1">
      <c r="A369" s="136"/>
      <c r="B369" s="177">
        <v>85226</v>
      </c>
      <c r="C369" s="193" t="s">
        <v>218</v>
      </c>
      <c r="D369" s="194"/>
      <c r="E369" s="195"/>
      <c r="F369" s="363">
        <f>SUM(F370:F385)</f>
        <v>123347</v>
      </c>
      <c r="G369" s="364"/>
      <c r="H369" s="365">
        <f>H370+H371+H372+H373+H374+H375+H376+H377+H378+H379+H380+H381+H382+H383+H384+H385</f>
        <v>123347</v>
      </c>
      <c r="I369" s="466"/>
      <c r="J369" s="363">
        <f>J370+J371+J372+J373+J374+J375+J376+J377+J378+J379+J380+J381+J382+J383+J384+J385</f>
        <v>123347</v>
      </c>
      <c r="K369" s="364"/>
      <c r="L369" s="363">
        <f>L370+L371+L372+L373+L374+L375+L376+L377+L378+L379+L380+L381+L382+L383+L384+L385</f>
        <v>123347</v>
      </c>
      <c r="M369" s="364"/>
      <c r="N369" s="363">
        <f>N370+N371+N372+N373+N374+N375+N376+N377+N378+N379+N380+N381+N382+N383+N384+N385</f>
        <v>123347</v>
      </c>
      <c r="O369" s="364"/>
      <c r="P369" s="363">
        <f>P370+P371+P372+P373+P374+P375+P376+P377+P378+P379+P380+P381+P382+P383+P384+P385</f>
        <v>123347</v>
      </c>
      <c r="Q369" s="364"/>
      <c r="R369" s="363">
        <f>R370+R371+R372+R373+R374+R375+R376+R377+R378+R379+R380+R381+R382+R383+R384+R385</f>
        <v>123347</v>
      </c>
      <c r="S369" s="364"/>
      <c r="T369" s="365">
        <f>T370+T371+T372+T373+T374+T375+T376+T377+T378+T379+T380+T381+T382+T383+T384+T385</f>
        <v>123347</v>
      </c>
    </row>
    <row r="370" spans="1:20" ht="21.75" customHeight="1" hidden="1">
      <c r="A370" s="136"/>
      <c r="B370" s="405"/>
      <c r="C370" s="199">
        <v>4010</v>
      </c>
      <c r="D370" s="192"/>
      <c r="E370" s="165" t="s">
        <v>126</v>
      </c>
      <c r="F370" s="93">
        <f>SUM(OAO!F5)</f>
        <v>72174</v>
      </c>
      <c r="G370" s="219">
        <f>SUM(OAO!G5)</f>
        <v>0</v>
      </c>
      <c r="H370" s="334">
        <f aca="true" t="shared" si="28" ref="H370:T385">SUM(F370:G370)</f>
        <v>72174</v>
      </c>
      <c r="I370" s="468">
        <f>SUM(OAO!I5)</f>
        <v>0</v>
      </c>
      <c r="J370" s="93">
        <f t="shared" si="28"/>
        <v>72174</v>
      </c>
      <c r="K370" s="219">
        <f>SUM(OAO!K5)</f>
        <v>0</v>
      </c>
      <c r="L370" s="93">
        <f t="shared" si="28"/>
        <v>72174</v>
      </c>
      <c r="M370" s="219">
        <f>SUM(OAO!M5)</f>
        <v>0</v>
      </c>
      <c r="N370" s="93">
        <f t="shared" si="28"/>
        <v>72174</v>
      </c>
      <c r="O370" s="219">
        <f>SUM(OAO!O5)</f>
        <v>0</v>
      </c>
      <c r="P370" s="93">
        <f t="shared" si="28"/>
        <v>72174</v>
      </c>
      <c r="Q370" s="219">
        <f>SUM(OAO!Q5)</f>
        <v>0</v>
      </c>
      <c r="R370" s="93">
        <f t="shared" si="28"/>
        <v>72174</v>
      </c>
      <c r="S370" s="219">
        <f>SUM(OAO!S5)</f>
        <v>0</v>
      </c>
      <c r="T370" s="334">
        <f t="shared" si="28"/>
        <v>72174</v>
      </c>
    </row>
    <row r="371" spans="1:20" ht="21.75" customHeight="1" hidden="1">
      <c r="A371" s="136"/>
      <c r="B371" s="134"/>
      <c r="C371" s="199">
        <v>4040</v>
      </c>
      <c r="D371" s="192"/>
      <c r="E371" s="121" t="s">
        <v>169</v>
      </c>
      <c r="F371" s="93">
        <f>SUM(OAO!F6)</f>
        <v>5651</v>
      </c>
      <c r="G371" s="219">
        <f>SUM(OAO!G6)</f>
        <v>0</v>
      </c>
      <c r="H371" s="334">
        <f t="shared" si="28"/>
        <v>5651</v>
      </c>
      <c r="I371" s="468">
        <f>SUM(OAO!I6)</f>
        <v>0</v>
      </c>
      <c r="J371" s="93">
        <f t="shared" si="28"/>
        <v>5651</v>
      </c>
      <c r="K371" s="219">
        <f>SUM(OAO!K6)</f>
        <v>0</v>
      </c>
      <c r="L371" s="93">
        <f t="shared" si="28"/>
        <v>5651</v>
      </c>
      <c r="M371" s="219">
        <f>SUM(OAO!M6)</f>
        <v>0</v>
      </c>
      <c r="N371" s="93">
        <f t="shared" si="28"/>
        <v>5651</v>
      </c>
      <c r="O371" s="219">
        <f>SUM(OAO!O6)</f>
        <v>0</v>
      </c>
      <c r="P371" s="93">
        <f t="shared" si="28"/>
        <v>5651</v>
      </c>
      <c r="Q371" s="219">
        <f>SUM(OAO!Q6)</f>
        <v>0</v>
      </c>
      <c r="R371" s="93">
        <f t="shared" si="28"/>
        <v>5651</v>
      </c>
      <c r="S371" s="219">
        <f>SUM(OAO!S6)</f>
        <v>0</v>
      </c>
      <c r="T371" s="334">
        <f t="shared" si="28"/>
        <v>5651</v>
      </c>
    </row>
    <row r="372" spans="1:20" ht="21.75" customHeight="1" hidden="1">
      <c r="A372" s="136"/>
      <c r="B372" s="134"/>
      <c r="C372" s="199">
        <v>4110</v>
      </c>
      <c r="D372" s="192"/>
      <c r="E372" s="165" t="s">
        <v>127</v>
      </c>
      <c r="F372" s="93">
        <f>SUM(OAO!F7)</f>
        <v>13050</v>
      </c>
      <c r="G372" s="219">
        <f>SUM(OAO!G7)</f>
        <v>0</v>
      </c>
      <c r="H372" s="334">
        <f t="shared" si="28"/>
        <v>13050</v>
      </c>
      <c r="I372" s="468">
        <f>SUM(OAO!I7)</f>
        <v>0</v>
      </c>
      <c r="J372" s="93">
        <f t="shared" si="28"/>
        <v>13050</v>
      </c>
      <c r="K372" s="219">
        <f>SUM(OAO!K7)</f>
        <v>0</v>
      </c>
      <c r="L372" s="93">
        <f t="shared" si="28"/>
        <v>13050</v>
      </c>
      <c r="M372" s="219">
        <f>SUM(OAO!M7)</f>
        <v>0</v>
      </c>
      <c r="N372" s="93">
        <f t="shared" si="28"/>
        <v>13050</v>
      </c>
      <c r="O372" s="219">
        <f>SUM(OAO!O7)</f>
        <v>0</v>
      </c>
      <c r="P372" s="93">
        <f t="shared" si="28"/>
        <v>13050</v>
      </c>
      <c r="Q372" s="219">
        <f>SUM(OAO!Q7)</f>
        <v>0</v>
      </c>
      <c r="R372" s="93">
        <f t="shared" si="28"/>
        <v>13050</v>
      </c>
      <c r="S372" s="219">
        <f>SUM(OAO!S7)</f>
        <v>0</v>
      </c>
      <c r="T372" s="334">
        <f t="shared" si="28"/>
        <v>13050</v>
      </c>
    </row>
    <row r="373" spans="1:20" ht="15.75" customHeight="1" hidden="1">
      <c r="A373" s="136"/>
      <c r="B373" s="134"/>
      <c r="C373" s="199">
        <v>4120</v>
      </c>
      <c r="D373" s="192"/>
      <c r="E373" s="165" t="s">
        <v>128</v>
      </c>
      <c r="F373" s="93">
        <f>SUM(OAO!F8)</f>
        <v>1770</v>
      </c>
      <c r="G373" s="219">
        <f>SUM(OAO!G8)</f>
        <v>0</v>
      </c>
      <c r="H373" s="334">
        <f t="shared" si="28"/>
        <v>1770</v>
      </c>
      <c r="I373" s="468">
        <f>SUM(OAO!I8)</f>
        <v>0</v>
      </c>
      <c r="J373" s="93">
        <f t="shared" si="28"/>
        <v>1770</v>
      </c>
      <c r="K373" s="219">
        <f>SUM(OAO!K8)</f>
        <v>0</v>
      </c>
      <c r="L373" s="93">
        <f t="shared" si="28"/>
        <v>1770</v>
      </c>
      <c r="M373" s="219">
        <f>SUM(OAO!M8)</f>
        <v>0</v>
      </c>
      <c r="N373" s="93">
        <f t="shared" si="28"/>
        <v>1770</v>
      </c>
      <c r="O373" s="219">
        <f>SUM(OAO!O8)</f>
        <v>0</v>
      </c>
      <c r="P373" s="93">
        <f t="shared" si="28"/>
        <v>1770</v>
      </c>
      <c r="Q373" s="219">
        <f>SUM(OAO!Q8)</f>
        <v>0</v>
      </c>
      <c r="R373" s="93">
        <f t="shared" si="28"/>
        <v>1770</v>
      </c>
      <c r="S373" s="219">
        <f>SUM(OAO!S8)</f>
        <v>0</v>
      </c>
      <c r="T373" s="334">
        <f t="shared" si="28"/>
        <v>1770</v>
      </c>
    </row>
    <row r="374" spans="1:20" ht="15.75" customHeight="1" hidden="1">
      <c r="A374" s="136"/>
      <c r="B374" s="134"/>
      <c r="C374" s="199">
        <v>4170</v>
      </c>
      <c r="D374" s="192"/>
      <c r="E374" s="165" t="s">
        <v>131</v>
      </c>
      <c r="F374" s="93">
        <f>SUM(OAO!F9)</f>
        <v>2100</v>
      </c>
      <c r="G374" s="219">
        <f>SUM(OAO!G9)</f>
        <v>0</v>
      </c>
      <c r="H374" s="334">
        <f t="shared" si="28"/>
        <v>2100</v>
      </c>
      <c r="I374" s="468">
        <f>SUM(OAO!I9)</f>
        <v>0</v>
      </c>
      <c r="J374" s="93">
        <f t="shared" si="28"/>
        <v>2100</v>
      </c>
      <c r="K374" s="219">
        <f>SUM(OAO!K9)</f>
        <v>0</v>
      </c>
      <c r="L374" s="93">
        <f t="shared" si="28"/>
        <v>2100</v>
      </c>
      <c r="M374" s="219">
        <f>SUM(OAO!M9)</f>
        <v>0</v>
      </c>
      <c r="N374" s="93">
        <f t="shared" si="28"/>
        <v>2100</v>
      </c>
      <c r="O374" s="219">
        <f>SUM(OAO!O9)</f>
        <v>0</v>
      </c>
      <c r="P374" s="93">
        <f t="shared" si="28"/>
        <v>2100</v>
      </c>
      <c r="Q374" s="219">
        <f>SUM(OAO!Q9)</f>
        <v>0</v>
      </c>
      <c r="R374" s="93">
        <f t="shared" si="28"/>
        <v>2100</v>
      </c>
      <c r="S374" s="219">
        <f>SUM(OAO!S9)</f>
        <v>0</v>
      </c>
      <c r="T374" s="334">
        <f t="shared" si="28"/>
        <v>2100</v>
      </c>
    </row>
    <row r="375" spans="1:20" ht="21.75" customHeight="1" hidden="1">
      <c r="A375" s="136"/>
      <c r="B375" s="134"/>
      <c r="C375" s="327">
        <v>4210</v>
      </c>
      <c r="D375" s="296"/>
      <c r="E375" s="120" t="s">
        <v>119</v>
      </c>
      <c r="F375" s="89">
        <f>SUM(OAO!F10)</f>
        <v>4840</v>
      </c>
      <c r="G375" s="219">
        <f>SUM(OAO!G10)</f>
        <v>0</v>
      </c>
      <c r="H375" s="335">
        <f t="shared" si="28"/>
        <v>4840</v>
      </c>
      <c r="I375" s="468">
        <f>SUM(OAO!I10)</f>
        <v>0</v>
      </c>
      <c r="J375" s="90">
        <f t="shared" si="28"/>
        <v>4840</v>
      </c>
      <c r="K375" s="219">
        <f>SUM(OAO!K10)</f>
        <v>0</v>
      </c>
      <c r="L375" s="90">
        <f t="shared" si="28"/>
        <v>4840</v>
      </c>
      <c r="M375" s="219">
        <f>SUM(OAO!M10)</f>
        <v>0</v>
      </c>
      <c r="N375" s="90">
        <f t="shared" si="28"/>
        <v>4840</v>
      </c>
      <c r="O375" s="219">
        <f>SUM(OAO!O10)</f>
        <v>0</v>
      </c>
      <c r="P375" s="90">
        <f t="shared" si="28"/>
        <v>4840</v>
      </c>
      <c r="Q375" s="219">
        <f>SUM(OAO!Q10)</f>
        <v>0</v>
      </c>
      <c r="R375" s="90">
        <f t="shared" si="28"/>
        <v>4840</v>
      </c>
      <c r="S375" s="219">
        <f>SUM(OAO!S10)</f>
        <v>0</v>
      </c>
      <c r="T375" s="335">
        <f t="shared" si="28"/>
        <v>4840</v>
      </c>
    </row>
    <row r="376" spans="1:20" ht="21.75" customHeight="1" hidden="1">
      <c r="A376" s="136"/>
      <c r="B376" s="134"/>
      <c r="C376" s="327">
        <v>4240</v>
      </c>
      <c r="D376" s="296"/>
      <c r="E376" s="120" t="s">
        <v>143</v>
      </c>
      <c r="F376" s="89">
        <f>SUM(OAO!F11)</f>
        <v>3500</v>
      </c>
      <c r="G376" s="219">
        <f>SUM(OAO!G11)</f>
        <v>0</v>
      </c>
      <c r="H376" s="335">
        <f t="shared" si="28"/>
        <v>3500</v>
      </c>
      <c r="I376" s="468">
        <f>SUM(OAO!I11)</f>
        <v>0</v>
      </c>
      <c r="J376" s="90">
        <f t="shared" si="28"/>
        <v>3500</v>
      </c>
      <c r="K376" s="219">
        <f>SUM(OAO!K11)</f>
        <v>0</v>
      </c>
      <c r="L376" s="90">
        <f t="shared" si="28"/>
        <v>3500</v>
      </c>
      <c r="M376" s="219">
        <f>SUM(OAO!M11)</f>
        <v>0</v>
      </c>
      <c r="N376" s="90">
        <f t="shared" si="28"/>
        <v>3500</v>
      </c>
      <c r="O376" s="219">
        <f>SUM(OAO!O11)</f>
        <v>0</v>
      </c>
      <c r="P376" s="90">
        <f t="shared" si="28"/>
        <v>3500</v>
      </c>
      <c r="Q376" s="219">
        <f>SUM(OAO!Q11)</f>
        <v>0</v>
      </c>
      <c r="R376" s="90">
        <f t="shared" si="28"/>
        <v>3500</v>
      </c>
      <c r="S376" s="219">
        <f>SUM(OAO!S11)</f>
        <v>0</v>
      </c>
      <c r="T376" s="335">
        <f t="shared" si="28"/>
        <v>3500</v>
      </c>
    </row>
    <row r="377" spans="1:20" ht="21.75" customHeight="1" hidden="1">
      <c r="A377" s="136"/>
      <c r="B377" s="134"/>
      <c r="C377" s="327">
        <v>4300</v>
      </c>
      <c r="D377" s="296"/>
      <c r="E377" s="120" t="s">
        <v>117</v>
      </c>
      <c r="F377" s="89">
        <f>SUM(OAO!F12)</f>
        <v>2032</v>
      </c>
      <c r="G377" s="219">
        <f>SUM(OAO!G12)</f>
        <v>0</v>
      </c>
      <c r="H377" s="335">
        <f t="shared" si="28"/>
        <v>2032</v>
      </c>
      <c r="I377" s="468">
        <f>SUM(OAO!I12)</f>
        <v>0</v>
      </c>
      <c r="J377" s="90">
        <f t="shared" si="28"/>
        <v>2032</v>
      </c>
      <c r="K377" s="219">
        <f>SUM(OAO!K12)</f>
        <v>0</v>
      </c>
      <c r="L377" s="90">
        <f t="shared" si="28"/>
        <v>2032</v>
      </c>
      <c r="M377" s="219">
        <f>SUM(OAO!M12)</f>
        <v>0</v>
      </c>
      <c r="N377" s="90">
        <f t="shared" si="28"/>
        <v>2032</v>
      </c>
      <c r="O377" s="219">
        <f>SUM(OAO!O12)</f>
        <v>0</v>
      </c>
      <c r="P377" s="90">
        <f t="shared" si="28"/>
        <v>2032</v>
      </c>
      <c r="Q377" s="219">
        <f>SUM(OAO!Q12)</f>
        <v>0</v>
      </c>
      <c r="R377" s="90">
        <f t="shared" si="28"/>
        <v>2032</v>
      </c>
      <c r="S377" s="219">
        <f>SUM(OAO!S12)</f>
        <v>0</v>
      </c>
      <c r="T377" s="335">
        <f t="shared" si="28"/>
        <v>2032</v>
      </c>
    </row>
    <row r="378" spans="1:20" s="173" customFormat="1" ht="22.5" customHeight="1" hidden="1">
      <c r="A378" s="136"/>
      <c r="B378" s="134"/>
      <c r="C378" s="327">
        <v>4360</v>
      </c>
      <c r="D378" s="296"/>
      <c r="E378" s="120" t="s">
        <v>133</v>
      </c>
      <c r="F378" s="89">
        <f>SUM(OAO!F13)</f>
        <v>1500</v>
      </c>
      <c r="G378" s="219">
        <f>SUM(OAO!G13)</f>
        <v>0</v>
      </c>
      <c r="H378" s="335">
        <f t="shared" si="28"/>
        <v>1500</v>
      </c>
      <c r="I378" s="468">
        <f>SUM(OAO!I13)</f>
        <v>0</v>
      </c>
      <c r="J378" s="90">
        <f t="shared" si="28"/>
        <v>1500</v>
      </c>
      <c r="K378" s="219">
        <f>SUM(OAO!K13)</f>
        <v>0</v>
      </c>
      <c r="L378" s="90">
        <f t="shared" si="28"/>
        <v>1500</v>
      </c>
      <c r="M378" s="219">
        <f>SUM(OAO!M13)</f>
        <v>0</v>
      </c>
      <c r="N378" s="90">
        <f t="shared" si="28"/>
        <v>1500</v>
      </c>
      <c r="O378" s="219">
        <f>SUM(OAO!O13)</f>
        <v>0</v>
      </c>
      <c r="P378" s="90">
        <f t="shared" si="28"/>
        <v>1500</v>
      </c>
      <c r="Q378" s="219">
        <f>SUM(OAO!Q13)</f>
        <v>0</v>
      </c>
      <c r="R378" s="90">
        <f t="shared" si="28"/>
        <v>1500</v>
      </c>
      <c r="S378" s="219">
        <f>SUM(OAO!S13)</f>
        <v>0</v>
      </c>
      <c r="T378" s="335">
        <f t="shared" si="28"/>
        <v>1500</v>
      </c>
    </row>
    <row r="379" spans="1:20" ht="20.25" customHeight="1" hidden="1">
      <c r="A379" s="136"/>
      <c r="B379" s="134"/>
      <c r="C379" s="327">
        <v>4370</v>
      </c>
      <c r="D379" s="296"/>
      <c r="E379" s="120" t="s">
        <v>134</v>
      </c>
      <c r="F379" s="89">
        <f>SUM(OAO!F14)</f>
        <v>2000</v>
      </c>
      <c r="G379" s="219">
        <f>SUM(OAO!G14)</f>
        <v>0</v>
      </c>
      <c r="H379" s="335">
        <f t="shared" si="28"/>
        <v>2000</v>
      </c>
      <c r="I379" s="468">
        <f>SUM(OAO!I14)</f>
        <v>0</v>
      </c>
      <c r="J379" s="90">
        <f t="shared" si="28"/>
        <v>2000</v>
      </c>
      <c r="K379" s="219">
        <f>SUM(OAO!K14)</f>
        <v>0</v>
      </c>
      <c r="L379" s="90">
        <f t="shared" si="28"/>
        <v>2000</v>
      </c>
      <c r="M379" s="219">
        <f>SUM(OAO!M14)</f>
        <v>0</v>
      </c>
      <c r="N379" s="90">
        <f t="shared" si="28"/>
        <v>2000</v>
      </c>
      <c r="O379" s="219">
        <f>SUM(OAO!O14)</f>
        <v>0</v>
      </c>
      <c r="P379" s="90">
        <f t="shared" si="28"/>
        <v>2000</v>
      </c>
      <c r="Q379" s="219">
        <f>SUM(OAO!Q14)</f>
        <v>0</v>
      </c>
      <c r="R379" s="90">
        <f t="shared" si="28"/>
        <v>2000</v>
      </c>
      <c r="S379" s="219">
        <f>SUM(OAO!S14)</f>
        <v>0</v>
      </c>
      <c r="T379" s="335">
        <f t="shared" si="28"/>
        <v>2000</v>
      </c>
    </row>
    <row r="380" spans="1:20" ht="19.5" customHeight="1" hidden="1">
      <c r="A380" s="136"/>
      <c r="B380" s="134"/>
      <c r="C380" s="327">
        <v>4400</v>
      </c>
      <c r="D380" s="296"/>
      <c r="E380" s="120" t="s">
        <v>173</v>
      </c>
      <c r="F380" s="89">
        <f>SUM(OAO!F15)</f>
        <v>7520</v>
      </c>
      <c r="G380" s="219">
        <f>SUM(OAO!G15)</f>
        <v>0</v>
      </c>
      <c r="H380" s="335">
        <f t="shared" si="28"/>
        <v>7520</v>
      </c>
      <c r="I380" s="468">
        <f>SUM(OAO!I15)</f>
        <v>0</v>
      </c>
      <c r="J380" s="90">
        <f t="shared" si="28"/>
        <v>7520</v>
      </c>
      <c r="K380" s="219">
        <f>SUM(OAO!K15)</f>
        <v>0</v>
      </c>
      <c r="L380" s="90">
        <f t="shared" si="28"/>
        <v>7520</v>
      </c>
      <c r="M380" s="219">
        <f>SUM(OAO!M15)</f>
        <v>0</v>
      </c>
      <c r="N380" s="90">
        <f t="shared" si="28"/>
        <v>7520</v>
      </c>
      <c r="O380" s="219">
        <f>SUM(OAO!O15)</f>
        <v>0</v>
      </c>
      <c r="P380" s="90">
        <f t="shared" si="28"/>
        <v>7520</v>
      </c>
      <c r="Q380" s="219">
        <f>SUM(OAO!Q15)</f>
        <v>0</v>
      </c>
      <c r="R380" s="90">
        <f t="shared" si="28"/>
        <v>7520</v>
      </c>
      <c r="S380" s="219">
        <f>SUM(OAO!S15)</f>
        <v>0</v>
      </c>
      <c r="T380" s="335">
        <f t="shared" si="28"/>
        <v>7520</v>
      </c>
    </row>
    <row r="381" spans="1:20" ht="15.75" customHeight="1" hidden="1">
      <c r="A381" s="136"/>
      <c r="B381" s="134"/>
      <c r="C381" s="327">
        <v>4410</v>
      </c>
      <c r="D381" s="296"/>
      <c r="E381" s="120" t="s">
        <v>130</v>
      </c>
      <c r="F381" s="89">
        <f>SUM(OAO!F16)</f>
        <v>600</v>
      </c>
      <c r="G381" s="219">
        <f>SUM(OAO!G16)</f>
        <v>0</v>
      </c>
      <c r="H381" s="335">
        <f t="shared" si="28"/>
        <v>600</v>
      </c>
      <c r="I381" s="468">
        <f>SUM(OAO!I16)</f>
        <v>0</v>
      </c>
      <c r="J381" s="90">
        <f t="shared" si="28"/>
        <v>600</v>
      </c>
      <c r="K381" s="219">
        <f>SUM(OAO!K16)</f>
        <v>0</v>
      </c>
      <c r="L381" s="90">
        <f t="shared" si="28"/>
        <v>600</v>
      </c>
      <c r="M381" s="219">
        <f>SUM(OAO!M16)</f>
        <v>0</v>
      </c>
      <c r="N381" s="90">
        <f t="shared" si="28"/>
        <v>600</v>
      </c>
      <c r="O381" s="219">
        <f>SUM(OAO!O16)</f>
        <v>0</v>
      </c>
      <c r="P381" s="90">
        <f t="shared" si="28"/>
        <v>600</v>
      </c>
      <c r="Q381" s="219">
        <f>SUM(OAO!Q16)</f>
        <v>0</v>
      </c>
      <c r="R381" s="90">
        <f t="shared" si="28"/>
        <v>600</v>
      </c>
      <c r="S381" s="219">
        <f>SUM(OAO!S16)</f>
        <v>0</v>
      </c>
      <c r="T381" s="335">
        <f t="shared" si="28"/>
        <v>600</v>
      </c>
    </row>
    <row r="382" spans="1:20" s="173" customFormat="1" ht="19.5" customHeight="1" hidden="1">
      <c r="A382" s="136"/>
      <c r="B382" s="134"/>
      <c r="C382" s="327">
        <v>4430</v>
      </c>
      <c r="D382" s="296"/>
      <c r="E382" s="120" t="s">
        <v>122</v>
      </c>
      <c r="F382" s="89">
        <f>SUM(OAO!F17)</f>
        <v>800</v>
      </c>
      <c r="G382" s="219">
        <f>SUM(OAO!G17)</f>
        <v>0</v>
      </c>
      <c r="H382" s="335">
        <f t="shared" si="28"/>
        <v>800</v>
      </c>
      <c r="I382" s="468">
        <f>SUM(OAO!I17)</f>
        <v>0</v>
      </c>
      <c r="J382" s="90">
        <f t="shared" si="28"/>
        <v>800</v>
      </c>
      <c r="K382" s="219">
        <f>SUM(OAO!K17)</f>
        <v>0</v>
      </c>
      <c r="L382" s="90">
        <f t="shared" si="28"/>
        <v>800</v>
      </c>
      <c r="M382" s="219">
        <f>SUM(OAO!M17)</f>
        <v>0</v>
      </c>
      <c r="N382" s="90">
        <f t="shared" si="28"/>
        <v>800</v>
      </c>
      <c r="O382" s="219">
        <f>SUM(OAO!O17)</f>
        <v>0</v>
      </c>
      <c r="P382" s="90">
        <f t="shared" si="28"/>
        <v>800</v>
      </c>
      <c r="Q382" s="219">
        <f>SUM(OAO!Q17)</f>
        <v>0</v>
      </c>
      <c r="R382" s="90">
        <f t="shared" si="28"/>
        <v>800</v>
      </c>
      <c r="S382" s="219">
        <f>SUM(OAO!S17)</f>
        <v>0</v>
      </c>
      <c r="T382" s="335">
        <f t="shared" si="28"/>
        <v>800</v>
      </c>
    </row>
    <row r="383" spans="1:20" s="173" customFormat="1" ht="19.5" customHeight="1" hidden="1">
      <c r="A383" s="136"/>
      <c r="B383" s="134"/>
      <c r="C383" s="327">
        <v>4440</v>
      </c>
      <c r="D383" s="296"/>
      <c r="E383" s="120" t="s">
        <v>135</v>
      </c>
      <c r="F383" s="89">
        <f>SUM(OAO!F18)</f>
        <v>3150</v>
      </c>
      <c r="G383" s="219">
        <f>SUM(OAO!G18)</f>
        <v>0</v>
      </c>
      <c r="H383" s="335">
        <f t="shared" si="28"/>
        <v>3150</v>
      </c>
      <c r="I383" s="468">
        <f>SUM(OAO!I18)</f>
        <v>0</v>
      </c>
      <c r="J383" s="90">
        <f t="shared" si="28"/>
        <v>3150</v>
      </c>
      <c r="K383" s="219">
        <f>SUM(OAO!K18)</f>
        <v>0</v>
      </c>
      <c r="L383" s="90">
        <f t="shared" si="28"/>
        <v>3150</v>
      </c>
      <c r="M383" s="219">
        <f>SUM(OAO!M18)</f>
        <v>0</v>
      </c>
      <c r="N383" s="90">
        <f t="shared" si="28"/>
        <v>3150</v>
      </c>
      <c r="O383" s="219">
        <f>SUM(OAO!O18)</f>
        <v>0</v>
      </c>
      <c r="P383" s="90">
        <f t="shared" si="28"/>
        <v>3150</v>
      </c>
      <c r="Q383" s="219">
        <f>SUM(OAO!Q18)</f>
        <v>0</v>
      </c>
      <c r="R383" s="90">
        <f t="shared" si="28"/>
        <v>3150</v>
      </c>
      <c r="S383" s="219">
        <f>SUM(OAO!S18)</f>
        <v>0</v>
      </c>
      <c r="T383" s="335">
        <f t="shared" si="28"/>
        <v>3150</v>
      </c>
    </row>
    <row r="384" spans="1:20" ht="22.5" hidden="1">
      <c r="A384" s="136"/>
      <c r="B384" s="134"/>
      <c r="C384" s="425">
        <v>4700</v>
      </c>
      <c r="D384" s="305"/>
      <c r="E384" s="120" t="s">
        <v>215</v>
      </c>
      <c r="F384" s="89">
        <f>SUM(OAO!F19)</f>
        <v>1000</v>
      </c>
      <c r="G384" s="219">
        <f>SUM(OAO!G19)</f>
        <v>0</v>
      </c>
      <c r="H384" s="335">
        <f t="shared" si="28"/>
        <v>1000</v>
      </c>
      <c r="I384" s="468">
        <f>SUM(OAO!I19)</f>
        <v>0</v>
      </c>
      <c r="J384" s="90">
        <f t="shared" si="28"/>
        <v>1000</v>
      </c>
      <c r="K384" s="219">
        <f>SUM(OAO!K19)</f>
        <v>0</v>
      </c>
      <c r="L384" s="90">
        <f t="shared" si="28"/>
        <v>1000</v>
      </c>
      <c r="M384" s="219">
        <f>SUM(OAO!M19)</f>
        <v>0</v>
      </c>
      <c r="N384" s="90">
        <f t="shared" si="28"/>
        <v>1000</v>
      </c>
      <c r="O384" s="219">
        <f>SUM(OAO!O19)</f>
        <v>0</v>
      </c>
      <c r="P384" s="90">
        <f t="shared" si="28"/>
        <v>1000</v>
      </c>
      <c r="Q384" s="219">
        <f>SUM(OAO!Q19)</f>
        <v>0</v>
      </c>
      <c r="R384" s="90">
        <f t="shared" si="28"/>
        <v>1000</v>
      </c>
      <c r="S384" s="219">
        <f>SUM(OAO!S19)</f>
        <v>0</v>
      </c>
      <c r="T384" s="335">
        <f t="shared" si="28"/>
        <v>1000</v>
      </c>
    </row>
    <row r="385" spans="1:20" s="173" customFormat="1" ht="21.75" customHeight="1" hidden="1">
      <c r="A385" s="136"/>
      <c r="B385" s="241"/>
      <c r="C385" s="294">
        <v>4740</v>
      </c>
      <c r="D385" s="295"/>
      <c r="E385" s="166" t="s">
        <v>197</v>
      </c>
      <c r="F385" s="89">
        <f>SUM(OAO!F20)</f>
        <v>1660</v>
      </c>
      <c r="G385" s="219">
        <f>SUM(OAO!G20)</f>
        <v>0</v>
      </c>
      <c r="H385" s="335">
        <f t="shared" si="28"/>
        <v>1660</v>
      </c>
      <c r="I385" s="468">
        <f>SUM(OAO!I20)</f>
        <v>0</v>
      </c>
      <c r="J385" s="90">
        <f t="shared" si="28"/>
        <v>1660</v>
      </c>
      <c r="K385" s="219">
        <f>SUM(OAO!K20)</f>
        <v>0</v>
      </c>
      <c r="L385" s="90">
        <f t="shared" si="28"/>
        <v>1660</v>
      </c>
      <c r="M385" s="219">
        <f>SUM(OAO!M20)</f>
        <v>0</v>
      </c>
      <c r="N385" s="90">
        <f t="shared" si="28"/>
        <v>1660</v>
      </c>
      <c r="O385" s="219">
        <f>SUM(OAO!O20)</f>
        <v>0</v>
      </c>
      <c r="P385" s="90">
        <f t="shared" si="28"/>
        <v>1660</v>
      </c>
      <c r="Q385" s="219">
        <f>SUM(OAO!Q20)</f>
        <v>0</v>
      </c>
      <c r="R385" s="90">
        <f t="shared" si="28"/>
        <v>1660</v>
      </c>
      <c r="S385" s="219">
        <f>SUM(OAO!S20)</f>
        <v>0</v>
      </c>
      <c r="T385" s="335">
        <f t="shared" si="28"/>
        <v>1660</v>
      </c>
    </row>
    <row r="386" spans="1:20" ht="4.5" customHeight="1" hidden="1">
      <c r="A386" s="136"/>
      <c r="B386" s="155">
        <v>85295</v>
      </c>
      <c r="C386" s="190" t="s">
        <v>240</v>
      </c>
      <c r="D386" s="190"/>
      <c r="E386" s="191"/>
      <c r="F386" s="363">
        <f>F387+F388+F389</f>
        <v>40000</v>
      </c>
      <c r="G386" s="369"/>
      <c r="H386" s="365">
        <f>H387+H388+H389</f>
        <v>40000</v>
      </c>
      <c r="I386" s="370"/>
      <c r="J386" s="363">
        <f>J387+J388+J389</f>
        <v>40000</v>
      </c>
      <c r="K386" s="371"/>
      <c r="L386" s="363">
        <f>L387+L388+L389</f>
        <v>40000</v>
      </c>
      <c r="M386" s="371"/>
      <c r="N386" s="363">
        <f>N387+N388+N389</f>
        <v>40000</v>
      </c>
      <c r="O386" s="371"/>
      <c r="P386" s="363">
        <f>P387+P388+P389</f>
        <v>40000</v>
      </c>
      <c r="Q386" s="371"/>
      <c r="R386" s="363">
        <f>R387+R388+R389</f>
        <v>40000</v>
      </c>
      <c r="S386" s="371"/>
      <c r="T386" s="365">
        <f>T387+T388+T389</f>
        <v>40000</v>
      </c>
    </row>
    <row r="387" spans="1:20" ht="15.75" customHeight="1" hidden="1">
      <c r="A387" s="136"/>
      <c r="B387" s="406"/>
      <c r="C387" s="329">
        <v>4170</v>
      </c>
      <c r="D387" s="192"/>
      <c r="E387" s="165" t="s">
        <v>131</v>
      </c>
      <c r="F387" s="93">
        <f>SUM(PCPR!F45)</f>
        <v>27600</v>
      </c>
      <c r="G387" s="231">
        <f>SUM(PCPR!G45)</f>
        <v>0</v>
      </c>
      <c r="H387" s="334">
        <f>SUM(F387:G387)</f>
        <v>27600</v>
      </c>
      <c r="I387" s="470">
        <f>SUM(PCPR!I45)</f>
        <v>0</v>
      </c>
      <c r="J387" s="334">
        <f>SUM(H387:I387)</f>
        <v>27600</v>
      </c>
      <c r="K387" s="231">
        <f>SUM(PCPR!K45)</f>
        <v>0</v>
      </c>
      <c r="L387" s="334">
        <f>SUM(J387:K387)</f>
        <v>27600</v>
      </c>
      <c r="M387" s="231">
        <f>SUM(PCPR!M45)</f>
        <v>0</v>
      </c>
      <c r="N387" s="334">
        <f>SUM(L387:M387)</f>
        <v>27600</v>
      </c>
      <c r="O387" s="231">
        <f>SUM(PCPR!O45)</f>
        <v>0</v>
      </c>
      <c r="P387" s="334">
        <f>SUM(N387:O387)</f>
        <v>27600</v>
      </c>
      <c r="Q387" s="231">
        <f>SUM(PCPR!Q45)</f>
        <v>0</v>
      </c>
      <c r="R387" s="334">
        <f>SUM(P387:Q387)</f>
        <v>27600</v>
      </c>
      <c r="S387" s="231">
        <f>SUM(PCPR!S45)</f>
        <v>0</v>
      </c>
      <c r="T387" s="334">
        <f>SUM(R387:S387)</f>
        <v>27600</v>
      </c>
    </row>
    <row r="388" spans="1:20" ht="15.75" customHeight="1" hidden="1">
      <c r="A388" s="136"/>
      <c r="B388" s="407"/>
      <c r="C388" s="330">
        <v>4210</v>
      </c>
      <c r="D388" s="296"/>
      <c r="E388" s="120" t="s">
        <v>119</v>
      </c>
      <c r="F388" s="89">
        <f>SUM(PCPR!F46)</f>
        <v>10400</v>
      </c>
      <c r="G388" s="229">
        <f>SUM(PCPR!G46)</f>
        <v>0</v>
      </c>
      <c r="H388" s="335">
        <f>SUM(F388:G388)</f>
        <v>10400</v>
      </c>
      <c r="I388" s="474">
        <f>SUM(PCPR!I46)</f>
        <v>0</v>
      </c>
      <c r="J388" s="335">
        <f>SUM(H388:I388)</f>
        <v>10400</v>
      </c>
      <c r="K388" s="229">
        <f>SUM(PCPR!K46)</f>
        <v>0</v>
      </c>
      <c r="L388" s="335">
        <f>SUM(J388:K388)</f>
        <v>10400</v>
      </c>
      <c r="M388" s="229">
        <f>SUM(PCPR!M46)</f>
        <v>0</v>
      </c>
      <c r="N388" s="335">
        <f>SUM(L388:M388)</f>
        <v>10400</v>
      </c>
      <c r="O388" s="229">
        <f>SUM(PCPR!O46)</f>
        <v>0</v>
      </c>
      <c r="P388" s="335">
        <f>SUM(N388:O388)</f>
        <v>10400</v>
      </c>
      <c r="Q388" s="229">
        <f>SUM(PCPR!Q46)</f>
        <v>0</v>
      </c>
      <c r="R388" s="335">
        <f>SUM(P388:Q388)</f>
        <v>10400</v>
      </c>
      <c r="S388" s="229">
        <f>SUM(PCPR!S46)</f>
        <v>0</v>
      </c>
      <c r="T388" s="335">
        <f>SUM(R388:S388)</f>
        <v>10400</v>
      </c>
    </row>
    <row r="389" spans="1:20" ht="15.75" customHeight="1" hidden="1">
      <c r="A389" s="139"/>
      <c r="B389" s="408"/>
      <c r="C389" s="330">
        <v>4220</v>
      </c>
      <c r="D389" s="296"/>
      <c r="E389" s="120" t="s">
        <v>217</v>
      </c>
      <c r="F389" s="89">
        <f>SUM(PCPR!F47)</f>
        <v>2000</v>
      </c>
      <c r="G389" s="229">
        <f>SUM(PCPR!G47)</f>
        <v>0</v>
      </c>
      <c r="H389" s="335">
        <f>SUM(F389:G389)</f>
        <v>2000</v>
      </c>
      <c r="I389" s="474">
        <f>SUM(PCPR!I47)</f>
        <v>0</v>
      </c>
      <c r="J389" s="335">
        <f>SUM(H389:I389)</f>
        <v>2000</v>
      </c>
      <c r="K389" s="229">
        <f>SUM(PCPR!K47)</f>
        <v>0</v>
      </c>
      <c r="L389" s="335">
        <f>SUM(J389:K389)</f>
        <v>2000</v>
      </c>
      <c r="M389" s="229">
        <f>SUM(PCPR!M47)</f>
        <v>0</v>
      </c>
      <c r="N389" s="335">
        <f>SUM(L389:M389)</f>
        <v>2000</v>
      </c>
      <c r="O389" s="229">
        <f>SUM(PCPR!O47)</f>
        <v>0</v>
      </c>
      <c r="P389" s="335">
        <f>SUM(N389:O389)</f>
        <v>2000</v>
      </c>
      <c r="Q389" s="229">
        <f>SUM(PCPR!Q47)</f>
        <v>0</v>
      </c>
      <c r="R389" s="335">
        <f>SUM(P389:Q389)</f>
        <v>2000</v>
      </c>
      <c r="S389" s="229">
        <f>SUM(PCPR!S47)</f>
        <v>0</v>
      </c>
      <c r="T389" s="335">
        <f>SUM(R389:S389)</f>
        <v>2000</v>
      </c>
    </row>
    <row r="390" spans="1:20" ht="15.75" customHeight="1" hidden="1">
      <c r="A390" s="133">
        <v>853</v>
      </c>
      <c r="B390" s="395" t="s">
        <v>106</v>
      </c>
      <c r="C390" s="396"/>
      <c r="D390" s="396"/>
      <c r="E390" s="397"/>
      <c r="F390" s="366">
        <f>F391+F393</f>
        <v>615171</v>
      </c>
      <c r="G390" s="364"/>
      <c r="H390" s="367">
        <f>H391+H393</f>
        <v>615171</v>
      </c>
      <c r="I390" s="466"/>
      <c r="J390" s="366">
        <f>J391+J393</f>
        <v>615171</v>
      </c>
      <c r="K390" s="364"/>
      <c r="L390" s="366">
        <f>L391+L393</f>
        <v>615171</v>
      </c>
      <c r="M390" s="364"/>
      <c r="N390" s="366">
        <f>N391+N393</f>
        <v>615171</v>
      </c>
      <c r="O390" s="364"/>
      <c r="P390" s="366">
        <f>P391+P393</f>
        <v>615171</v>
      </c>
      <c r="Q390" s="364"/>
      <c r="R390" s="366">
        <f>R391+R393</f>
        <v>615171</v>
      </c>
      <c r="S390" s="364"/>
      <c r="T390" s="367">
        <f>T391+T393</f>
        <v>615171</v>
      </c>
    </row>
    <row r="391" spans="1:20" ht="15.75" customHeight="1" hidden="1">
      <c r="A391" s="403"/>
      <c r="B391" s="127">
        <v>85311</v>
      </c>
      <c r="C391" s="193" t="s">
        <v>219</v>
      </c>
      <c r="D391" s="194"/>
      <c r="E391" s="195"/>
      <c r="F391" s="363">
        <f>F392</f>
        <v>23475</v>
      </c>
      <c r="G391" s="364"/>
      <c r="H391" s="365">
        <f>H392</f>
        <v>23475</v>
      </c>
      <c r="I391" s="466"/>
      <c r="J391" s="363">
        <f>J392</f>
        <v>23475</v>
      </c>
      <c r="K391" s="364"/>
      <c r="L391" s="363">
        <f>L392</f>
        <v>23475</v>
      </c>
      <c r="M391" s="364"/>
      <c r="N391" s="363">
        <f>N392</f>
        <v>23475</v>
      </c>
      <c r="O391" s="364"/>
      <c r="P391" s="363">
        <f>P392</f>
        <v>23475</v>
      </c>
      <c r="Q391" s="364"/>
      <c r="R391" s="363">
        <f>R392</f>
        <v>23475</v>
      </c>
      <c r="S391" s="364"/>
      <c r="T391" s="365">
        <f>T392</f>
        <v>23475</v>
      </c>
    </row>
    <row r="392" spans="1:20" ht="35.25" customHeight="1" hidden="1">
      <c r="A392" s="136"/>
      <c r="B392" s="146"/>
      <c r="C392" s="302">
        <v>2580</v>
      </c>
      <c r="D392" s="303"/>
      <c r="E392" s="181" t="s">
        <v>211</v>
      </c>
      <c r="F392" s="182">
        <f>SUM(Starostwo!F387)</f>
        <v>23475</v>
      </c>
      <c r="G392" s="218">
        <f>SUM(Starostwo!G387)</f>
        <v>0</v>
      </c>
      <c r="H392" s="342">
        <f>SUM(F392:G392)</f>
        <v>23475</v>
      </c>
      <c r="I392" s="467">
        <f>SUM(Starostwo!I387)</f>
        <v>0</v>
      </c>
      <c r="J392" s="182">
        <f>SUM(H392:I392)</f>
        <v>23475</v>
      </c>
      <c r="K392" s="218">
        <f>SUM(Starostwo!K387)</f>
        <v>0</v>
      </c>
      <c r="L392" s="182">
        <f>SUM(J392:K392)</f>
        <v>23475</v>
      </c>
      <c r="M392" s="218">
        <f>SUM(Starostwo!M387)</f>
        <v>0</v>
      </c>
      <c r="N392" s="182">
        <f>SUM(L392:M392)</f>
        <v>23475</v>
      </c>
      <c r="O392" s="218">
        <f>SUM(Starostwo!O387)</f>
        <v>0</v>
      </c>
      <c r="P392" s="182">
        <f>SUM(N392:O392)</f>
        <v>23475</v>
      </c>
      <c r="Q392" s="218">
        <f>SUM(Starostwo!Q387)</f>
        <v>0</v>
      </c>
      <c r="R392" s="182">
        <f>SUM(P392:Q392)</f>
        <v>23475</v>
      </c>
      <c r="S392" s="218">
        <f>SUM(Starostwo!S387)</f>
        <v>0</v>
      </c>
      <c r="T392" s="342">
        <f>SUM(R392:S392)</f>
        <v>23475</v>
      </c>
    </row>
    <row r="393" spans="1:20" ht="21.75" customHeight="1" hidden="1">
      <c r="A393" s="136"/>
      <c r="B393" s="154">
        <v>85333</v>
      </c>
      <c r="C393" s="193" t="s">
        <v>109</v>
      </c>
      <c r="D393" s="194"/>
      <c r="E393" s="195"/>
      <c r="F393" s="363">
        <f>SUM(F394:F407)</f>
        <v>591696</v>
      </c>
      <c r="G393" s="364"/>
      <c r="H393" s="365">
        <f>H394+H395+H396+H397+H398+H399+H400+H401+H402+H403+H404+H405+H406+H407</f>
        <v>591696</v>
      </c>
      <c r="I393" s="466"/>
      <c r="J393" s="363">
        <f>J394+J395+J396+J397+J398+J399+J400+J401+J402+J403+J404+J405+J406+J407</f>
        <v>591696</v>
      </c>
      <c r="K393" s="364"/>
      <c r="L393" s="363">
        <f>L394+L395+L396+L397+L398+L399+L400+L401+L402+L403+L404+L405+L406+L407</f>
        <v>591696</v>
      </c>
      <c r="M393" s="364"/>
      <c r="N393" s="363">
        <f>N394+N395+N396+N397+N398+N399+N400+N401+N402+N403+N404+N405+N406+N407</f>
        <v>591696</v>
      </c>
      <c r="O393" s="364"/>
      <c r="P393" s="363">
        <f>P394+P395+P396+P397+P398+P399+P400+P401+P402+P403+P404+P405+P406+P407</f>
        <v>591696</v>
      </c>
      <c r="Q393" s="364"/>
      <c r="R393" s="363">
        <f>R394+R395+R396+R397+R398+R399+R400+R401+R402+R403+R404+R405+R406+R407</f>
        <v>591696</v>
      </c>
      <c r="S393" s="364"/>
      <c r="T393" s="365">
        <f>T394+T395+T396+T397+T398+T399+T400+T401+T402+T403+T404+T405+T406+T407</f>
        <v>591696</v>
      </c>
    </row>
    <row r="394" spans="1:20" ht="21.75" customHeight="1" hidden="1">
      <c r="A394" s="136"/>
      <c r="B394" s="405"/>
      <c r="C394" s="328">
        <v>3020</v>
      </c>
      <c r="D394" s="252"/>
      <c r="E394" s="169" t="s">
        <v>137</v>
      </c>
      <c r="F394" s="94">
        <f>SUM(PUP!F5)</f>
        <v>300</v>
      </c>
      <c r="G394" s="218">
        <f>SUM(PUP!G5)</f>
        <v>0</v>
      </c>
      <c r="H394" s="341">
        <f aca="true" t="shared" si="29" ref="H394:T407">SUM(F394:G394)</f>
        <v>300</v>
      </c>
      <c r="I394" s="467">
        <f>SUM(PUP!I5)</f>
        <v>0</v>
      </c>
      <c r="J394" s="94">
        <f t="shared" si="29"/>
        <v>300</v>
      </c>
      <c r="K394" s="218">
        <f>SUM(PUP!K5)</f>
        <v>0</v>
      </c>
      <c r="L394" s="94">
        <f t="shared" si="29"/>
        <v>300</v>
      </c>
      <c r="M394" s="218">
        <f>SUM(PUP!M5)</f>
        <v>0</v>
      </c>
      <c r="N394" s="94">
        <f t="shared" si="29"/>
        <v>300</v>
      </c>
      <c r="O394" s="218">
        <f>SUM(PUP!O5)</f>
        <v>0</v>
      </c>
      <c r="P394" s="94">
        <f t="shared" si="29"/>
        <v>300</v>
      </c>
      <c r="Q394" s="218">
        <f>SUM(PUP!Q5)</f>
        <v>0</v>
      </c>
      <c r="R394" s="94">
        <f t="shared" si="29"/>
        <v>300</v>
      </c>
      <c r="S394" s="218">
        <f>SUM(PUP!S5)</f>
        <v>0</v>
      </c>
      <c r="T394" s="341">
        <f t="shared" si="29"/>
        <v>300</v>
      </c>
    </row>
    <row r="395" spans="1:20" ht="15.75" customHeight="1" hidden="1">
      <c r="A395" s="136"/>
      <c r="B395" s="134"/>
      <c r="C395" s="199">
        <v>4010</v>
      </c>
      <c r="D395" s="192"/>
      <c r="E395" s="165" t="s">
        <v>126</v>
      </c>
      <c r="F395" s="93">
        <f>SUM(PUP!F6)</f>
        <v>387800</v>
      </c>
      <c r="G395" s="218">
        <f>SUM(PUP!G6)</f>
        <v>0</v>
      </c>
      <c r="H395" s="334">
        <f t="shared" si="29"/>
        <v>387800</v>
      </c>
      <c r="I395" s="467">
        <f>SUM(PUP!I6)</f>
        <v>0</v>
      </c>
      <c r="J395" s="93">
        <f t="shared" si="29"/>
        <v>387800</v>
      </c>
      <c r="K395" s="218">
        <f>SUM(PUP!K6)</f>
        <v>0</v>
      </c>
      <c r="L395" s="93">
        <f t="shared" si="29"/>
        <v>387800</v>
      </c>
      <c r="M395" s="218">
        <f>SUM(PUP!M6)</f>
        <v>0</v>
      </c>
      <c r="N395" s="93">
        <f t="shared" si="29"/>
        <v>387800</v>
      </c>
      <c r="O395" s="218">
        <f>SUM(PUP!O6)</f>
        <v>0</v>
      </c>
      <c r="P395" s="93">
        <f t="shared" si="29"/>
        <v>387800</v>
      </c>
      <c r="Q395" s="218">
        <f>SUM(PUP!Q6)</f>
        <v>0</v>
      </c>
      <c r="R395" s="93">
        <f t="shared" si="29"/>
        <v>387800</v>
      </c>
      <c r="S395" s="218">
        <f>SUM(PUP!S6)</f>
        <v>0</v>
      </c>
      <c r="T395" s="334">
        <f t="shared" si="29"/>
        <v>387800</v>
      </c>
    </row>
    <row r="396" spans="1:20" ht="15.75" customHeight="1" hidden="1">
      <c r="A396" s="136"/>
      <c r="B396" s="134"/>
      <c r="C396" s="199">
        <v>4040</v>
      </c>
      <c r="D396" s="192"/>
      <c r="E396" s="121" t="s">
        <v>169</v>
      </c>
      <c r="F396" s="93">
        <f>SUM(PUP!F7)</f>
        <v>30798</v>
      </c>
      <c r="G396" s="218">
        <f>SUM(PUP!G7)</f>
        <v>0</v>
      </c>
      <c r="H396" s="334">
        <f t="shared" si="29"/>
        <v>30798</v>
      </c>
      <c r="I396" s="467">
        <f>SUM(PUP!I7)</f>
        <v>0</v>
      </c>
      <c r="J396" s="93">
        <f t="shared" si="29"/>
        <v>30798</v>
      </c>
      <c r="K396" s="218">
        <f>SUM(PUP!K7)</f>
        <v>0</v>
      </c>
      <c r="L396" s="93">
        <f t="shared" si="29"/>
        <v>30798</v>
      </c>
      <c r="M396" s="218">
        <f>SUM(PUP!M7)</f>
        <v>0</v>
      </c>
      <c r="N396" s="93">
        <f t="shared" si="29"/>
        <v>30798</v>
      </c>
      <c r="O396" s="218">
        <f>SUM(PUP!O7)</f>
        <v>0</v>
      </c>
      <c r="P396" s="93">
        <f t="shared" si="29"/>
        <v>30798</v>
      </c>
      <c r="Q396" s="218">
        <f>SUM(PUP!Q7)</f>
        <v>0</v>
      </c>
      <c r="R396" s="93">
        <f t="shared" si="29"/>
        <v>30798</v>
      </c>
      <c r="S396" s="218">
        <f>SUM(PUP!S7)</f>
        <v>0</v>
      </c>
      <c r="T396" s="334">
        <f t="shared" si="29"/>
        <v>30798</v>
      </c>
    </row>
    <row r="397" spans="1:20" ht="21.75" customHeight="1" hidden="1">
      <c r="A397" s="136"/>
      <c r="B397" s="134"/>
      <c r="C397" s="199">
        <v>4110</v>
      </c>
      <c r="D397" s="192"/>
      <c r="E397" s="165" t="s">
        <v>127</v>
      </c>
      <c r="F397" s="93">
        <f>SUM(PUP!F8)</f>
        <v>70127</v>
      </c>
      <c r="G397" s="218">
        <f>SUM(PUP!G8)</f>
        <v>0</v>
      </c>
      <c r="H397" s="334">
        <f t="shared" si="29"/>
        <v>70127</v>
      </c>
      <c r="I397" s="467">
        <f>SUM(PUP!I8)</f>
        <v>0</v>
      </c>
      <c r="J397" s="93">
        <f t="shared" si="29"/>
        <v>70127</v>
      </c>
      <c r="K397" s="218">
        <f>SUM(PUP!K8)</f>
        <v>0</v>
      </c>
      <c r="L397" s="93">
        <f t="shared" si="29"/>
        <v>70127</v>
      </c>
      <c r="M397" s="218">
        <f>SUM(PUP!M8)</f>
        <v>0</v>
      </c>
      <c r="N397" s="93">
        <f t="shared" si="29"/>
        <v>70127</v>
      </c>
      <c r="O397" s="218">
        <f>SUM(PUP!O8)</f>
        <v>0</v>
      </c>
      <c r="P397" s="93">
        <f t="shared" si="29"/>
        <v>70127</v>
      </c>
      <c r="Q397" s="218">
        <f>SUM(PUP!Q8)</f>
        <v>0</v>
      </c>
      <c r="R397" s="93">
        <f t="shared" si="29"/>
        <v>70127</v>
      </c>
      <c r="S397" s="218">
        <f>SUM(PUP!S8)</f>
        <v>0</v>
      </c>
      <c r="T397" s="334">
        <f t="shared" si="29"/>
        <v>70127</v>
      </c>
    </row>
    <row r="398" spans="1:20" ht="15.75" customHeight="1" hidden="1">
      <c r="A398" s="136"/>
      <c r="B398" s="134"/>
      <c r="C398" s="199">
        <v>4120</v>
      </c>
      <c r="D398" s="192"/>
      <c r="E398" s="165" t="s">
        <v>128</v>
      </c>
      <c r="F398" s="93">
        <f>SUM(PUP!F9)</f>
        <v>10700</v>
      </c>
      <c r="G398" s="218">
        <f>SUM(PUP!G9)</f>
        <v>0</v>
      </c>
      <c r="H398" s="334">
        <f t="shared" si="29"/>
        <v>10700</v>
      </c>
      <c r="I398" s="467">
        <f>SUM(PUP!I9)</f>
        <v>0</v>
      </c>
      <c r="J398" s="93">
        <f t="shared" si="29"/>
        <v>10700</v>
      </c>
      <c r="K398" s="218">
        <f>SUM(PUP!K9)</f>
        <v>0</v>
      </c>
      <c r="L398" s="93">
        <f t="shared" si="29"/>
        <v>10700</v>
      </c>
      <c r="M398" s="218">
        <f>SUM(PUP!M9)</f>
        <v>0</v>
      </c>
      <c r="N398" s="93">
        <f t="shared" si="29"/>
        <v>10700</v>
      </c>
      <c r="O398" s="218">
        <f>SUM(PUP!O9)</f>
        <v>0</v>
      </c>
      <c r="P398" s="93">
        <f t="shared" si="29"/>
        <v>10700</v>
      </c>
      <c r="Q398" s="218">
        <f>SUM(PUP!Q9)</f>
        <v>0</v>
      </c>
      <c r="R398" s="93">
        <f t="shared" si="29"/>
        <v>10700</v>
      </c>
      <c r="S398" s="218">
        <f>SUM(PUP!S9)</f>
        <v>0</v>
      </c>
      <c r="T398" s="334">
        <f t="shared" si="29"/>
        <v>10700</v>
      </c>
    </row>
    <row r="399" spans="1:20" ht="21.75" customHeight="1" hidden="1">
      <c r="A399" s="136"/>
      <c r="B399" s="134"/>
      <c r="C399" s="327">
        <v>4210</v>
      </c>
      <c r="D399" s="296"/>
      <c r="E399" s="120" t="s">
        <v>119</v>
      </c>
      <c r="F399" s="89">
        <f>SUM(PUP!F10)</f>
        <v>6129</v>
      </c>
      <c r="G399" s="218">
        <f>SUM(PUP!G10)</f>
        <v>0</v>
      </c>
      <c r="H399" s="335">
        <f t="shared" si="29"/>
        <v>6129</v>
      </c>
      <c r="I399" s="467">
        <f>SUM(PUP!I10)</f>
        <v>0</v>
      </c>
      <c r="J399" s="90">
        <f t="shared" si="29"/>
        <v>6129</v>
      </c>
      <c r="K399" s="218">
        <f>SUM(PUP!K10)</f>
        <v>0</v>
      </c>
      <c r="L399" s="90">
        <f t="shared" si="29"/>
        <v>6129</v>
      </c>
      <c r="M399" s="218">
        <f>SUM(PUP!M10)</f>
        <v>0</v>
      </c>
      <c r="N399" s="90">
        <f t="shared" si="29"/>
        <v>6129</v>
      </c>
      <c r="O399" s="218">
        <f>SUM(PUP!O10)</f>
        <v>0</v>
      </c>
      <c r="P399" s="90">
        <f t="shared" si="29"/>
        <v>6129</v>
      </c>
      <c r="Q399" s="218">
        <f>SUM(PUP!Q10)</f>
        <v>0</v>
      </c>
      <c r="R399" s="90">
        <f t="shared" si="29"/>
        <v>6129</v>
      </c>
      <c r="S399" s="218">
        <f>SUM(PUP!S10)</f>
        <v>0</v>
      </c>
      <c r="T399" s="335">
        <f t="shared" si="29"/>
        <v>6129</v>
      </c>
    </row>
    <row r="400" spans="1:20" s="173" customFormat="1" ht="19.5" customHeight="1" hidden="1">
      <c r="A400" s="136"/>
      <c r="B400" s="134"/>
      <c r="C400" s="327">
        <v>4300</v>
      </c>
      <c r="D400" s="296"/>
      <c r="E400" s="120" t="s">
        <v>117</v>
      </c>
      <c r="F400" s="89">
        <f>SUM(PUP!F11)</f>
        <v>49248</v>
      </c>
      <c r="G400" s="218">
        <f>SUM(PUP!G11)</f>
        <v>0</v>
      </c>
      <c r="H400" s="335">
        <f t="shared" si="29"/>
        <v>49248</v>
      </c>
      <c r="I400" s="467">
        <f>SUM(PUP!I11)</f>
        <v>0</v>
      </c>
      <c r="J400" s="90">
        <f t="shared" si="29"/>
        <v>49248</v>
      </c>
      <c r="K400" s="218">
        <f>SUM(PUP!K11)</f>
        <v>0</v>
      </c>
      <c r="L400" s="90">
        <f t="shared" si="29"/>
        <v>49248</v>
      </c>
      <c r="M400" s="218">
        <f>SUM(PUP!M11)</f>
        <v>0</v>
      </c>
      <c r="N400" s="90">
        <f t="shared" si="29"/>
        <v>49248</v>
      </c>
      <c r="O400" s="218">
        <f>SUM(PUP!O11)</f>
        <v>0</v>
      </c>
      <c r="P400" s="90">
        <f t="shared" si="29"/>
        <v>49248</v>
      </c>
      <c r="Q400" s="218">
        <f>SUM(PUP!Q11)</f>
        <v>0</v>
      </c>
      <c r="R400" s="90">
        <f t="shared" si="29"/>
        <v>49248</v>
      </c>
      <c r="S400" s="218">
        <f>SUM(PUP!S11)</f>
        <v>0</v>
      </c>
      <c r="T400" s="335">
        <f t="shared" si="29"/>
        <v>49248</v>
      </c>
    </row>
    <row r="401" spans="1:20" s="173" customFormat="1" ht="19.5" customHeight="1" hidden="1">
      <c r="A401" s="136"/>
      <c r="B401" s="134"/>
      <c r="C401" s="327">
        <v>4360</v>
      </c>
      <c r="D401" s="296"/>
      <c r="E401" s="120" t="s">
        <v>133</v>
      </c>
      <c r="F401" s="89">
        <f>SUM(PUP!F12)</f>
        <v>2600</v>
      </c>
      <c r="G401" s="218">
        <f>SUM(PUP!G12)</f>
        <v>0</v>
      </c>
      <c r="H401" s="335">
        <f t="shared" si="29"/>
        <v>2600</v>
      </c>
      <c r="I401" s="467">
        <f>SUM(PUP!I12)</f>
        <v>0</v>
      </c>
      <c r="J401" s="90">
        <f t="shared" si="29"/>
        <v>2600</v>
      </c>
      <c r="K401" s="218">
        <f>SUM(PUP!K12)</f>
        <v>0</v>
      </c>
      <c r="L401" s="90">
        <f t="shared" si="29"/>
        <v>2600</v>
      </c>
      <c r="M401" s="218">
        <f>SUM(PUP!M12)</f>
        <v>0</v>
      </c>
      <c r="N401" s="90">
        <f t="shared" si="29"/>
        <v>2600</v>
      </c>
      <c r="O401" s="218">
        <f>SUM(PUP!O12)</f>
        <v>0</v>
      </c>
      <c r="P401" s="90">
        <f t="shared" si="29"/>
        <v>2600</v>
      </c>
      <c r="Q401" s="218">
        <f>SUM(PUP!Q12)</f>
        <v>0</v>
      </c>
      <c r="R401" s="90">
        <f t="shared" si="29"/>
        <v>2600</v>
      </c>
      <c r="S401" s="218">
        <f>SUM(PUP!S12)</f>
        <v>0</v>
      </c>
      <c r="T401" s="335">
        <f t="shared" si="29"/>
        <v>2600</v>
      </c>
    </row>
    <row r="402" spans="1:20" ht="21.75" customHeight="1" hidden="1">
      <c r="A402" s="136"/>
      <c r="B402" s="134"/>
      <c r="C402" s="327">
        <v>4370</v>
      </c>
      <c r="D402" s="296"/>
      <c r="E402" s="120" t="s">
        <v>134</v>
      </c>
      <c r="F402" s="89">
        <f>SUM(PUP!F13)</f>
        <v>7200</v>
      </c>
      <c r="G402" s="218">
        <f>SUM(PUP!G13)</f>
        <v>0</v>
      </c>
      <c r="H402" s="335">
        <f t="shared" si="29"/>
        <v>7200</v>
      </c>
      <c r="I402" s="467">
        <f>SUM(PUP!I13)</f>
        <v>0</v>
      </c>
      <c r="J402" s="90">
        <f t="shared" si="29"/>
        <v>7200</v>
      </c>
      <c r="K402" s="218">
        <f>SUM(PUP!K13)</f>
        <v>0</v>
      </c>
      <c r="L402" s="90">
        <f t="shared" si="29"/>
        <v>7200</v>
      </c>
      <c r="M402" s="218">
        <f>SUM(PUP!M13)</f>
        <v>0</v>
      </c>
      <c r="N402" s="90">
        <f t="shared" si="29"/>
        <v>7200</v>
      </c>
      <c r="O402" s="218">
        <f>SUM(PUP!O13)</f>
        <v>0</v>
      </c>
      <c r="P402" s="90">
        <f t="shared" si="29"/>
        <v>7200</v>
      </c>
      <c r="Q402" s="218">
        <f>SUM(PUP!Q13)</f>
        <v>0</v>
      </c>
      <c r="R402" s="90">
        <f t="shared" si="29"/>
        <v>7200</v>
      </c>
      <c r="S402" s="218">
        <f>SUM(PUP!S13)</f>
        <v>0</v>
      </c>
      <c r="T402" s="335">
        <f t="shared" si="29"/>
        <v>7200</v>
      </c>
    </row>
    <row r="403" spans="1:20" ht="15.75" customHeight="1" hidden="1">
      <c r="A403" s="136"/>
      <c r="B403" s="134"/>
      <c r="C403" s="327">
        <v>4410</v>
      </c>
      <c r="D403" s="296"/>
      <c r="E403" s="120" t="s">
        <v>130</v>
      </c>
      <c r="F403" s="89">
        <f>SUM(PUP!F14)</f>
        <v>3000</v>
      </c>
      <c r="G403" s="218">
        <f>SUM(PUP!G14)</f>
        <v>0</v>
      </c>
      <c r="H403" s="335">
        <f t="shared" si="29"/>
        <v>3000</v>
      </c>
      <c r="I403" s="467">
        <f>SUM(PUP!I14)</f>
        <v>0</v>
      </c>
      <c r="J403" s="90">
        <f t="shared" si="29"/>
        <v>3000</v>
      </c>
      <c r="K403" s="218">
        <f>SUM(PUP!K14)</f>
        <v>0</v>
      </c>
      <c r="L403" s="90">
        <f t="shared" si="29"/>
        <v>3000</v>
      </c>
      <c r="M403" s="218">
        <f>SUM(PUP!M14)</f>
        <v>0</v>
      </c>
      <c r="N403" s="90">
        <f t="shared" si="29"/>
        <v>3000</v>
      </c>
      <c r="O403" s="218">
        <f>SUM(PUP!O14)</f>
        <v>0</v>
      </c>
      <c r="P403" s="90">
        <f t="shared" si="29"/>
        <v>3000</v>
      </c>
      <c r="Q403" s="218">
        <f>SUM(PUP!Q14)</f>
        <v>0</v>
      </c>
      <c r="R403" s="90">
        <f t="shared" si="29"/>
        <v>3000</v>
      </c>
      <c r="S403" s="218">
        <f>SUM(PUP!S14)</f>
        <v>0</v>
      </c>
      <c r="T403" s="335">
        <f t="shared" si="29"/>
        <v>3000</v>
      </c>
    </row>
    <row r="404" spans="1:20" ht="15.75" customHeight="1" hidden="1">
      <c r="A404" s="136"/>
      <c r="B404" s="134"/>
      <c r="C404" s="327">
        <v>4430</v>
      </c>
      <c r="D404" s="296"/>
      <c r="E404" s="120" t="s">
        <v>122</v>
      </c>
      <c r="F404" s="89">
        <f>SUM(PUP!F15)</f>
        <v>2252</v>
      </c>
      <c r="G404" s="218">
        <f>SUM(PUP!G15)</f>
        <v>0</v>
      </c>
      <c r="H404" s="335">
        <f t="shared" si="29"/>
        <v>2252</v>
      </c>
      <c r="I404" s="467">
        <f>SUM(PUP!I15)</f>
        <v>0</v>
      </c>
      <c r="J404" s="90">
        <f t="shared" si="29"/>
        <v>2252</v>
      </c>
      <c r="K404" s="218">
        <f>SUM(PUP!K15)</f>
        <v>0</v>
      </c>
      <c r="L404" s="90">
        <f t="shared" si="29"/>
        <v>2252</v>
      </c>
      <c r="M404" s="218">
        <f>SUM(PUP!M15)</f>
        <v>0</v>
      </c>
      <c r="N404" s="90">
        <f t="shared" si="29"/>
        <v>2252</v>
      </c>
      <c r="O404" s="218">
        <f>SUM(PUP!O15)</f>
        <v>0</v>
      </c>
      <c r="P404" s="90">
        <f t="shared" si="29"/>
        <v>2252</v>
      </c>
      <c r="Q404" s="218">
        <f>SUM(PUP!Q15)</f>
        <v>0</v>
      </c>
      <c r="R404" s="90">
        <f t="shared" si="29"/>
        <v>2252</v>
      </c>
      <c r="S404" s="218">
        <f>SUM(PUP!S15)</f>
        <v>0</v>
      </c>
      <c r="T404" s="335">
        <f t="shared" si="29"/>
        <v>2252</v>
      </c>
    </row>
    <row r="405" spans="1:20" ht="22.5" customHeight="1" hidden="1">
      <c r="A405" s="136"/>
      <c r="B405" s="134"/>
      <c r="C405" s="327">
        <v>4440</v>
      </c>
      <c r="D405" s="296"/>
      <c r="E405" s="120" t="s">
        <v>135</v>
      </c>
      <c r="F405" s="89">
        <f>SUM(PUP!F16)</f>
        <v>17377</v>
      </c>
      <c r="G405" s="218">
        <f>SUM(PUP!G16)</f>
        <v>0</v>
      </c>
      <c r="H405" s="335">
        <f t="shared" si="29"/>
        <v>17377</v>
      </c>
      <c r="I405" s="467">
        <f>SUM(PUP!I16)</f>
        <v>0</v>
      </c>
      <c r="J405" s="90">
        <f t="shared" si="29"/>
        <v>17377</v>
      </c>
      <c r="K405" s="218">
        <f>SUM(PUP!K16)</f>
        <v>0</v>
      </c>
      <c r="L405" s="90">
        <f t="shared" si="29"/>
        <v>17377</v>
      </c>
      <c r="M405" s="218">
        <f>SUM(PUP!M16)</f>
        <v>0</v>
      </c>
      <c r="N405" s="90">
        <f t="shared" si="29"/>
        <v>17377</v>
      </c>
      <c r="O405" s="218">
        <f>SUM(PUP!O16)</f>
        <v>0</v>
      </c>
      <c r="P405" s="90">
        <f t="shared" si="29"/>
        <v>17377</v>
      </c>
      <c r="Q405" s="218">
        <f>SUM(PUP!Q16)</f>
        <v>0</v>
      </c>
      <c r="R405" s="90">
        <f t="shared" si="29"/>
        <v>17377</v>
      </c>
      <c r="S405" s="218">
        <f>SUM(PUP!S16)</f>
        <v>0</v>
      </c>
      <c r="T405" s="335">
        <f t="shared" si="29"/>
        <v>17377</v>
      </c>
    </row>
    <row r="406" spans="1:20" ht="15.75" customHeight="1" hidden="1">
      <c r="A406" s="136"/>
      <c r="B406" s="134"/>
      <c r="C406" s="327">
        <v>4480</v>
      </c>
      <c r="D406" s="296"/>
      <c r="E406" s="163" t="s">
        <v>178</v>
      </c>
      <c r="F406" s="89">
        <f>SUM(PUP!F17)</f>
        <v>4160</v>
      </c>
      <c r="G406" s="218">
        <f>SUM(PUP!G17)</f>
        <v>0</v>
      </c>
      <c r="H406" s="335">
        <f t="shared" si="29"/>
        <v>4160</v>
      </c>
      <c r="I406" s="467">
        <f>SUM(PUP!I17)</f>
        <v>0</v>
      </c>
      <c r="J406" s="90">
        <f t="shared" si="29"/>
        <v>4160</v>
      </c>
      <c r="K406" s="218">
        <f>SUM(PUP!K17)</f>
        <v>0</v>
      </c>
      <c r="L406" s="90">
        <f t="shared" si="29"/>
        <v>4160</v>
      </c>
      <c r="M406" s="218">
        <f>SUM(PUP!M17)</f>
        <v>0</v>
      </c>
      <c r="N406" s="90">
        <f t="shared" si="29"/>
        <v>4160</v>
      </c>
      <c r="O406" s="218">
        <f>SUM(PUP!O17)</f>
        <v>0</v>
      </c>
      <c r="P406" s="90">
        <f t="shared" si="29"/>
        <v>4160</v>
      </c>
      <c r="Q406" s="218">
        <f>SUM(PUP!Q17)</f>
        <v>0</v>
      </c>
      <c r="R406" s="90">
        <f t="shared" si="29"/>
        <v>4160</v>
      </c>
      <c r="S406" s="218">
        <f>SUM(PUP!S17)</f>
        <v>0</v>
      </c>
      <c r="T406" s="335">
        <f t="shared" si="29"/>
        <v>4160</v>
      </c>
    </row>
    <row r="407" spans="1:20" ht="24.75" customHeight="1" hidden="1">
      <c r="A407" s="139"/>
      <c r="B407" s="134"/>
      <c r="C407" s="484">
        <v>4520</v>
      </c>
      <c r="D407" s="254"/>
      <c r="E407" s="122" t="s">
        <v>216</v>
      </c>
      <c r="F407" s="89">
        <f>SUM(PUP!F18)</f>
        <v>5</v>
      </c>
      <c r="G407" s="218">
        <f>SUM(PUP!G18)</f>
        <v>0</v>
      </c>
      <c r="H407" s="335">
        <f t="shared" si="29"/>
        <v>5</v>
      </c>
      <c r="I407" s="467">
        <f>SUM(PUP!I18)</f>
        <v>0</v>
      </c>
      <c r="J407" s="90">
        <f t="shared" si="29"/>
        <v>5</v>
      </c>
      <c r="K407" s="218">
        <f>SUM(PUP!K18)</f>
        <v>0</v>
      </c>
      <c r="L407" s="90">
        <f t="shared" si="29"/>
        <v>5</v>
      </c>
      <c r="M407" s="218">
        <f>SUM(PUP!M18)</f>
        <v>0</v>
      </c>
      <c r="N407" s="90">
        <f t="shared" si="29"/>
        <v>5</v>
      </c>
      <c r="O407" s="218">
        <f>SUM(PUP!O18)</f>
        <v>0</v>
      </c>
      <c r="P407" s="90">
        <f t="shared" si="29"/>
        <v>5</v>
      </c>
      <c r="Q407" s="218">
        <f>SUM(PUP!Q18)</f>
        <v>0</v>
      </c>
      <c r="R407" s="90">
        <f t="shared" si="29"/>
        <v>5</v>
      </c>
      <c r="S407" s="218">
        <f>SUM(PUP!S18)</f>
        <v>0</v>
      </c>
      <c r="T407" s="335">
        <f t="shared" si="29"/>
        <v>5</v>
      </c>
    </row>
    <row r="408" spans="1:20" ht="15.75" customHeight="1">
      <c r="A408" s="133">
        <v>854</v>
      </c>
      <c r="B408" s="196" t="s">
        <v>111</v>
      </c>
      <c r="C408" s="197"/>
      <c r="D408" s="197"/>
      <c r="E408" s="198"/>
      <c r="F408" s="366">
        <f>F409+F434+F455+F465+F467</f>
        <v>1589407</v>
      </c>
      <c r="G408" s="366">
        <f>G409+G434+G455+G465+G467</f>
        <v>-64997</v>
      </c>
      <c r="H408" s="367">
        <f>H409+H434+H455+H465+H467</f>
        <v>1524410</v>
      </c>
      <c r="I408" s="466"/>
      <c r="J408" s="366">
        <f>J409+J434+J455+J465+J467</f>
        <v>1524410</v>
      </c>
      <c r="K408" s="364"/>
      <c r="L408" s="366">
        <f>L409+L434+L455+L465+L467</f>
        <v>1524410</v>
      </c>
      <c r="M408" s="364"/>
      <c r="N408" s="366">
        <f>N409+N434+N455+N465+N467</f>
        <v>1524410</v>
      </c>
      <c r="O408" s="364"/>
      <c r="P408" s="366">
        <f>P409+P434+P455+P465+P467</f>
        <v>1524410</v>
      </c>
      <c r="Q408" s="364"/>
      <c r="R408" s="366">
        <f>R409+R434+R455+R465+R467</f>
        <v>1524410</v>
      </c>
      <c r="S408" s="364"/>
      <c r="T408" s="367">
        <f>T409+T434+T455+T465+T467</f>
        <v>1524410</v>
      </c>
    </row>
    <row r="409" spans="1:20" ht="15" customHeight="1">
      <c r="A409" s="403"/>
      <c r="B409" s="147">
        <v>85403</v>
      </c>
      <c r="C409" s="189" t="s">
        <v>112</v>
      </c>
      <c r="D409" s="190"/>
      <c r="E409" s="191"/>
      <c r="F409" s="363">
        <f>SUM(F410:F433)</f>
        <v>1135841</v>
      </c>
      <c r="G409" s="363">
        <f>SUM(G410:G433)</f>
        <v>-83414</v>
      </c>
      <c r="H409" s="365">
        <f>SUM(H410:H433)</f>
        <v>1052427</v>
      </c>
      <c r="I409" s="466"/>
      <c r="J409" s="363">
        <f>SUM(J410:J433)</f>
        <v>1052427</v>
      </c>
      <c r="K409" s="364"/>
      <c r="L409" s="363">
        <f>SUM(L410:L433)</f>
        <v>1052427</v>
      </c>
      <c r="M409" s="364"/>
      <c r="N409" s="363">
        <f>SUM(N410:N433)</f>
        <v>1052427</v>
      </c>
      <c r="O409" s="368"/>
      <c r="P409" s="363">
        <f>SUM(P410:P433)</f>
        <v>1052427</v>
      </c>
      <c r="Q409" s="364"/>
      <c r="R409" s="363">
        <f>SUM(R410:R433)</f>
        <v>1052427</v>
      </c>
      <c r="S409" s="364"/>
      <c r="T409" s="365">
        <f>SUM(T410:T433)</f>
        <v>1052427</v>
      </c>
    </row>
    <row r="410" spans="1:20" ht="21" customHeight="1" hidden="1">
      <c r="A410" s="136"/>
      <c r="B410" s="249"/>
      <c r="C410" s="251">
        <v>3020</v>
      </c>
      <c r="D410" s="252"/>
      <c r="E410" s="169" t="s">
        <v>137</v>
      </c>
      <c r="F410" s="94">
        <f>SUM(SOSW!F64)</f>
        <v>4055</v>
      </c>
      <c r="G410" s="218">
        <f>SUM(SOSW!G64)</f>
        <v>0</v>
      </c>
      <c r="H410" s="341">
        <f aca="true" t="shared" si="30" ref="H410:T433">SUM(F410:G410)</f>
        <v>4055</v>
      </c>
      <c r="I410" s="467">
        <f>SUM(SOSW!I64)</f>
        <v>0</v>
      </c>
      <c r="J410" s="94">
        <f t="shared" si="30"/>
        <v>4055</v>
      </c>
      <c r="K410" s="218">
        <f>SUM(SOSW!K64)</f>
        <v>0</v>
      </c>
      <c r="L410" s="94">
        <f t="shared" si="30"/>
        <v>4055</v>
      </c>
      <c r="M410" s="218">
        <f>SUM(SOSW!M64)</f>
        <v>0</v>
      </c>
      <c r="N410" s="94">
        <f t="shared" si="30"/>
        <v>4055</v>
      </c>
      <c r="O410" s="218">
        <f>SUM(SOSW!O64)</f>
        <v>0</v>
      </c>
      <c r="P410" s="94">
        <f t="shared" si="30"/>
        <v>4055</v>
      </c>
      <c r="Q410" s="218">
        <f>SUM(SOSW!Q64)</f>
        <v>0</v>
      </c>
      <c r="R410" s="94">
        <f t="shared" si="30"/>
        <v>4055</v>
      </c>
      <c r="S410" s="218">
        <f>SUM(SOSW!S64)</f>
        <v>0</v>
      </c>
      <c r="T410" s="341">
        <f t="shared" si="30"/>
        <v>4055</v>
      </c>
    </row>
    <row r="411" spans="1:20" ht="15.75" customHeight="1" hidden="1">
      <c r="A411" s="136"/>
      <c r="B411" s="239"/>
      <c r="C411" s="251">
        <v>3110</v>
      </c>
      <c r="D411" s="252"/>
      <c r="E411" s="169" t="s">
        <v>146</v>
      </c>
      <c r="F411" s="94">
        <f>SUM(SOSW!F65)</f>
        <v>4363</v>
      </c>
      <c r="G411" s="218">
        <f>SUM(SOSW!G65)</f>
        <v>0</v>
      </c>
      <c r="H411" s="341">
        <f t="shared" si="30"/>
        <v>4363</v>
      </c>
      <c r="I411" s="467">
        <f>SUM(SOSW!I65)</f>
        <v>0</v>
      </c>
      <c r="J411" s="94">
        <f t="shared" si="30"/>
        <v>4363</v>
      </c>
      <c r="K411" s="218">
        <f>SUM(SOSW!K65)</f>
        <v>0</v>
      </c>
      <c r="L411" s="94">
        <f t="shared" si="30"/>
        <v>4363</v>
      </c>
      <c r="M411" s="218">
        <f>SUM(SOSW!M65)</f>
        <v>0</v>
      </c>
      <c r="N411" s="94">
        <f t="shared" si="30"/>
        <v>4363</v>
      </c>
      <c r="O411" s="218">
        <f>SUM(SOSW!O65)</f>
        <v>0</v>
      </c>
      <c r="P411" s="94">
        <f t="shared" si="30"/>
        <v>4363</v>
      </c>
      <c r="Q411" s="218">
        <f>SUM(SOSW!Q65)</f>
        <v>0</v>
      </c>
      <c r="R411" s="94">
        <f t="shared" si="30"/>
        <v>4363</v>
      </c>
      <c r="S411" s="218">
        <f>SUM(SOSW!S65)</f>
        <v>0</v>
      </c>
      <c r="T411" s="341">
        <f t="shared" si="30"/>
        <v>4363</v>
      </c>
    </row>
    <row r="412" spans="1:20" ht="18" customHeight="1">
      <c r="A412" s="136"/>
      <c r="B412" s="239"/>
      <c r="C412" s="292">
        <v>4010</v>
      </c>
      <c r="D412" s="192"/>
      <c r="E412" s="165" t="s">
        <v>126</v>
      </c>
      <c r="F412" s="93">
        <f>SUM(SOSW!F66)</f>
        <v>494618</v>
      </c>
      <c r="G412" s="218">
        <f>SUM(SOSW!G66)</f>
        <v>-60574</v>
      </c>
      <c r="H412" s="334">
        <f t="shared" si="30"/>
        <v>434044</v>
      </c>
      <c r="I412" s="467">
        <f>SUM(SOSW!I66)</f>
        <v>0</v>
      </c>
      <c r="J412" s="93">
        <f t="shared" si="30"/>
        <v>434044</v>
      </c>
      <c r="K412" s="218">
        <f>SUM(SOSW!K66)</f>
        <v>0</v>
      </c>
      <c r="L412" s="93">
        <f t="shared" si="30"/>
        <v>434044</v>
      </c>
      <c r="M412" s="218">
        <f>SUM(SOSW!M66)</f>
        <v>0</v>
      </c>
      <c r="N412" s="93">
        <f t="shared" si="30"/>
        <v>434044</v>
      </c>
      <c r="O412" s="218">
        <f>SUM(SOSW!O66)</f>
        <v>0</v>
      </c>
      <c r="P412" s="93">
        <f t="shared" si="30"/>
        <v>434044</v>
      </c>
      <c r="Q412" s="218">
        <f>SUM(SOSW!Q66)</f>
        <v>0</v>
      </c>
      <c r="R412" s="93">
        <f t="shared" si="30"/>
        <v>434044</v>
      </c>
      <c r="S412" s="218">
        <f>SUM(SOSW!S66)</f>
        <v>0</v>
      </c>
      <c r="T412" s="334">
        <f t="shared" si="30"/>
        <v>434044</v>
      </c>
    </row>
    <row r="413" spans="1:20" ht="17.25" customHeight="1" hidden="1">
      <c r="A413" s="136"/>
      <c r="B413" s="239"/>
      <c r="C413" s="292">
        <v>4040</v>
      </c>
      <c r="D413" s="192"/>
      <c r="E413" s="121" t="s">
        <v>169</v>
      </c>
      <c r="F413" s="93">
        <f>SUM(SOSW!F67)</f>
        <v>37057</v>
      </c>
      <c r="G413" s="218">
        <f>SUM(SOSW!G67)</f>
        <v>0</v>
      </c>
      <c r="H413" s="334">
        <f t="shared" si="30"/>
        <v>37057</v>
      </c>
      <c r="I413" s="467">
        <f>SUM(SOSW!I67)</f>
        <v>0</v>
      </c>
      <c r="J413" s="93">
        <f t="shared" si="30"/>
        <v>37057</v>
      </c>
      <c r="K413" s="218">
        <f>SUM(SOSW!K67)</f>
        <v>0</v>
      </c>
      <c r="L413" s="93">
        <f t="shared" si="30"/>
        <v>37057</v>
      </c>
      <c r="M413" s="218">
        <f>SUM(SOSW!M67)</f>
        <v>0</v>
      </c>
      <c r="N413" s="93">
        <f t="shared" si="30"/>
        <v>37057</v>
      </c>
      <c r="O413" s="218">
        <f>SUM(SOSW!O67)</f>
        <v>0</v>
      </c>
      <c r="P413" s="93">
        <f t="shared" si="30"/>
        <v>37057</v>
      </c>
      <c r="Q413" s="218">
        <f>SUM(SOSW!Q67)</f>
        <v>0</v>
      </c>
      <c r="R413" s="93">
        <f t="shared" si="30"/>
        <v>37057</v>
      </c>
      <c r="S413" s="218">
        <f>SUM(SOSW!S67)</f>
        <v>0</v>
      </c>
      <c r="T413" s="334">
        <f t="shared" si="30"/>
        <v>37057</v>
      </c>
    </row>
    <row r="414" spans="1:20" ht="16.5" customHeight="1">
      <c r="A414" s="136"/>
      <c r="B414" s="239"/>
      <c r="C414" s="292">
        <v>4110</v>
      </c>
      <c r="D414" s="192"/>
      <c r="E414" s="165" t="s">
        <v>127</v>
      </c>
      <c r="F414" s="93">
        <f>SUM(SOSW!F68)</f>
        <v>93588</v>
      </c>
      <c r="G414" s="218">
        <f>SUM(SOSW!G68)</f>
        <v>-12680</v>
      </c>
      <c r="H414" s="334">
        <f t="shared" si="30"/>
        <v>80908</v>
      </c>
      <c r="I414" s="467">
        <f>SUM(SOSW!I68)</f>
        <v>0</v>
      </c>
      <c r="J414" s="93">
        <f t="shared" si="30"/>
        <v>80908</v>
      </c>
      <c r="K414" s="218">
        <f>SUM(SOSW!K68)</f>
        <v>0</v>
      </c>
      <c r="L414" s="93">
        <f t="shared" si="30"/>
        <v>80908</v>
      </c>
      <c r="M414" s="218">
        <f>SUM(SOSW!M68)</f>
        <v>0</v>
      </c>
      <c r="N414" s="93">
        <f t="shared" si="30"/>
        <v>80908</v>
      </c>
      <c r="O414" s="218">
        <f>SUM(SOSW!O68)</f>
        <v>0</v>
      </c>
      <c r="P414" s="93">
        <f t="shared" si="30"/>
        <v>80908</v>
      </c>
      <c r="Q414" s="218">
        <f>SUM(SOSW!Q68)</f>
        <v>0</v>
      </c>
      <c r="R414" s="93">
        <f t="shared" si="30"/>
        <v>80908</v>
      </c>
      <c r="S414" s="218">
        <f>SUM(SOSW!S68)</f>
        <v>0</v>
      </c>
      <c r="T414" s="334">
        <f t="shared" si="30"/>
        <v>80908</v>
      </c>
    </row>
    <row r="415" spans="1:20" ht="16.5" customHeight="1" hidden="1">
      <c r="A415" s="136"/>
      <c r="B415" s="239"/>
      <c r="C415" s="292">
        <v>4120</v>
      </c>
      <c r="D415" s="192"/>
      <c r="E415" s="165" t="s">
        <v>128</v>
      </c>
      <c r="F415" s="93">
        <f>SUM(SOSW!F69)</f>
        <v>12933</v>
      </c>
      <c r="G415" s="218">
        <f>SUM(SOSW!G69)</f>
        <v>0</v>
      </c>
      <c r="H415" s="334">
        <f t="shared" si="30"/>
        <v>12933</v>
      </c>
      <c r="I415" s="467">
        <f>SUM(SOSW!I69)</f>
        <v>0</v>
      </c>
      <c r="J415" s="93">
        <f t="shared" si="30"/>
        <v>12933</v>
      </c>
      <c r="K415" s="218">
        <f>SUM(SOSW!K69)</f>
        <v>0</v>
      </c>
      <c r="L415" s="93">
        <f t="shared" si="30"/>
        <v>12933</v>
      </c>
      <c r="M415" s="218">
        <f>SUM(SOSW!M69)</f>
        <v>0</v>
      </c>
      <c r="N415" s="93">
        <f t="shared" si="30"/>
        <v>12933</v>
      </c>
      <c r="O415" s="218">
        <f>SUM(SOSW!O69)</f>
        <v>0</v>
      </c>
      <c r="P415" s="93">
        <f t="shared" si="30"/>
        <v>12933</v>
      </c>
      <c r="Q415" s="218">
        <f>SUM(SOSW!Q69)</f>
        <v>0</v>
      </c>
      <c r="R415" s="93">
        <f t="shared" si="30"/>
        <v>12933</v>
      </c>
      <c r="S415" s="218">
        <f>SUM(SOSW!S69)</f>
        <v>0</v>
      </c>
      <c r="T415" s="334">
        <f t="shared" si="30"/>
        <v>12933</v>
      </c>
    </row>
    <row r="416" spans="1:20" ht="16.5" customHeight="1" hidden="1">
      <c r="A416" s="136"/>
      <c r="B416" s="239"/>
      <c r="C416" s="292">
        <v>4130</v>
      </c>
      <c r="D416" s="192"/>
      <c r="E416" s="121" t="s">
        <v>209</v>
      </c>
      <c r="F416" s="93">
        <f>SUM(SOSW!F70)</f>
        <v>7474</v>
      </c>
      <c r="G416" s="218">
        <f>SUM(SOSW!G70)</f>
        <v>0</v>
      </c>
      <c r="H416" s="334">
        <f t="shared" si="30"/>
        <v>7474</v>
      </c>
      <c r="I416" s="467">
        <f>SUM(SOSW!I70)</f>
        <v>0</v>
      </c>
      <c r="J416" s="93">
        <f t="shared" si="30"/>
        <v>7474</v>
      </c>
      <c r="K416" s="218">
        <f>SUM(SOSW!K70)</f>
        <v>0</v>
      </c>
      <c r="L416" s="93">
        <f t="shared" si="30"/>
        <v>7474</v>
      </c>
      <c r="M416" s="218">
        <f>SUM(SOSW!M70)</f>
        <v>0</v>
      </c>
      <c r="N416" s="93">
        <f t="shared" si="30"/>
        <v>7474</v>
      </c>
      <c r="O416" s="218">
        <f>SUM(SOSW!O70)</f>
        <v>0</v>
      </c>
      <c r="P416" s="93">
        <f t="shared" si="30"/>
        <v>7474</v>
      </c>
      <c r="Q416" s="218">
        <f>SUM(SOSW!Q70)</f>
        <v>0</v>
      </c>
      <c r="R416" s="93">
        <f t="shared" si="30"/>
        <v>7474</v>
      </c>
      <c r="S416" s="218">
        <f>SUM(SOSW!S70)</f>
        <v>0</v>
      </c>
      <c r="T416" s="334">
        <f t="shared" si="30"/>
        <v>7474</v>
      </c>
    </row>
    <row r="417" spans="1:20" ht="16.5" customHeight="1" hidden="1">
      <c r="A417" s="136"/>
      <c r="B417" s="239"/>
      <c r="C417" s="292">
        <v>4170</v>
      </c>
      <c r="D417" s="192"/>
      <c r="E417" s="165" t="s">
        <v>131</v>
      </c>
      <c r="F417" s="93">
        <f>SUM(SOSW!F71)</f>
        <v>7100</v>
      </c>
      <c r="G417" s="218">
        <f>SUM(SOSW!G71)</f>
        <v>0</v>
      </c>
      <c r="H417" s="334">
        <f t="shared" si="30"/>
        <v>7100</v>
      </c>
      <c r="I417" s="467">
        <f>SUM(SOSW!I71)</f>
        <v>0</v>
      </c>
      <c r="J417" s="93">
        <f t="shared" si="30"/>
        <v>7100</v>
      </c>
      <c r="K417" s="218">
        <f>SUM(SOSW!K71)</f>
        <v>0</v>
      </c>
      <c r="L417" s="93">
        <f t="shared" si="30"/>
        <v>7100</v>
      </c>
      <c r="M417" s="218">
        <f>SUM(SOSW!M71)</f>
        <v>0</v>
      </c>
      <c r="N417" s="93">
        <f t="shared" si="30"/>
        <v>7100</v>
      </c>
      <c r="O417" s="218">
        <f>SUM(SOSW!O71)</f>
        <v>0</v>
      </c>
      <c r="P417" s="93">
        <f t="shared" si="30"/>
        <v>7100</v>
      </c>
      <c r="Q417" s="218">
        <f>SUM(SOSW!Q71)</f>
        <v>0</v>
      </c>
      <c r="R417" s="93">
        <f t="shared" si="30"/>
        <v>7100</v>
      </c>
      <c r="S417" s="218">
        <f>SUM(SOSW!S71)</f>
        <v>0</v>
      </c>
      <c r="T417" s="334">
        <f t="shared" si="30"/>
        <v>7100</v>
      </c>
    </row>
    <row r="418" spans="1:20" ht="16.5" customHeight="1" hidden="1">
      <c r="A418" s="136"/>
      <c r="B418" s="239"/>
      <c r="C418" s="293">
        <v>4210</v>
      </c>
      <c r="D418" s="296"/>
      <c r="E418" s="120" t="s">
        <v>119</v>
      </c>
      <c r="F418" s="89">
        <f>SUM(SOSW!F72)</f>
        <v>89078</v>
      </c>
      <c r="G418" s="218">
        <f>SUM(SOSW!G72)</f>
        <v>0</v>
      </c>
      <c r="H418" s="335">
        <f t="shared" si="30"/>
        <v>89078</v>
      </c>
      <c r="I418" s="467">
        <f>SUM(SOSW!I72)</f>
        <v>0</v>
      </c>
      <c r="J418" s="90">
        <f t="shared" si="30"/>
        <v>89078</v>
      </c>
      <c r="K418" s="218">
        <f>SUM(SOSW!K72)</f>
        <v>0</v>
      </c>
      <c r="L418" s="90">
        <f t="shared" si="30"/>
        <v>89078</v>
      </c>
      <c r="M418" s="218">
        <f>SUM(SOSW!M72)</f>
        <v>0</v>
      </c>
      <c r="N418" s="90">
        <f t="shared" si="30"/>
        <v>89078</v>
      </c>
      <c r="O418" s="218">
        <f>SUM(SOSW!O72)</f>
        <v>0</v>
      </c>
      <c r="P418" s="90">
        <f t="shared" si="30"/>
        <v>89078</v>
      </c>
      <c r="Q418" s="218">
        <f>SUM(SOSW!Q72)</f>
        <v>0</v>
      </c>
      <c r="R418" s="90">
        <f t="shared" si="30"/>
        <v>89078</v>
      </c>
      <c r="S418" s="218">
        <f>SUM(SOSW!S72)</f>
        <v>0</v>
      </c>
      <c r="T418" s="335">
        <f t="shared" si="30"/>
        <v>89078</v>
      </c>
    </row>
    <row r="419" spans="1:20" ht="16.5" customHeight="1" hidden="1">
      <c r="A419" s="136"/>
      <c r="B419" s="239"/>
      <c r="C419" s="293">
        <v>4220</v>
      </c>
      <c r="D419" s="296"/>
      <c r="E419" s="120" t="s">
        <v>220</v>
      </c>
      <c r="F419" s="89">
        <f>SUM(SOSW!F73)</f>
        <v>38708</v>
      </c>
      <c r="G419" s="218">
        <f>SUM(SOSW!G73)</f>
        <v>0</v>
      </c>
      <c r="H419" s="335">
        <f t="shared" si="30"/>
        <v>38708</v>
      </c>
      <c r="I419" s="467">
        <f>SUM(SOSW!I73)</f>
        <v>0</v>
      </c>
      <c r="J419" s="90">
        <f t="shared" si="30"/>
        <v>38708</v>
      </c>
      <c r="K419" s="218">
        <f>SUM(SOSW!K73)</f>
        <v>0</v>
      </c>
      <c r="L419" s="90">
        <f t="shared" si="30"/>
        <v>38708</v>
      </c>
      <c r="M419" s="218">
        <f>SUM(SOSW!M73)</f>
        <v>0</v>
      </c>
      <c r="N419" s="90">
        <f t="shared" si="30"/>
        <v>38708</v>
      </c>
      <c r="O419" s="218">
        <f>SUM(SOSW!O73)</f>
        <v>0</v>
      </c>
      <c r="P419" s="90">
        <f t="shared" si="30"/>
        <v>38708</v>
      </c>
      <c r="Q419" s="218">
        <f>SUM(SOSW!Q73)</f>
        <v>0</v>
      </c>
      <c r="R419" s="90">
        <f t="shared" si="30"/>
        <v>38708</v>
      </c>
      <c r="S419" s="218">
        <f>SUM(SOSW!S73)</f>
        <v>0</v>
      </c>
      <c r="T419" s="335">
        <f t="shared" si="30"/>
        <v>38708</v>
      </c>
    </row>
    <row r="420" spans="1:20" ht="16.5" customHeight="1" hidden="1">
      <c r="A420" s="136"/>
      <c r="B420" s="239"/>
      <c r="C420" s="293">
        <v>4240</v>
      </c>
      <c r="D420" s="296"/>
      <c r="E420" s="122" t="s">
        <v>143</v>
      </c>
      <c r="F420" s="89">
        <f>SUM(SOSW!F74)</f>
        <v>39778</v>
      </c>
      <c r="G420" s="218">
        <f>SUM(SOSW!G74)</f>
        <v>0</v>
      </c>
      <c r="H420" s="335">
        <f t="shared" si="30"/>
        <v>39778</v>
      </c>
      <c r="I420" s="467">
        <f>SUM(SOSW!I74)</f>
        <v>0</v>
      </c>
      <c r="J420" s="90">
        <f t="shared" si="30"/>
        <v>39778</v>
      </c>
      <c r="K420" s="218">
        <f>SUM(SOSW!K74)</f>
        <v>0</v>
      </c>
      <c r="L420" s="90">
        <f t="shared" si="30"/>
        <v>39778</v>
      </c>
      <c r="M420" s="218">
        <f>SUM(SOSW!M74)</f>
        <v>0</v>
      </c>
      <c r="N420" s="90">
        <f t="shared" si="30"/>
        <v>39778</v>
      </c>
      <c r="O420" s="218">
        <f>SUM(SOSW!O74)</f>
        <v>0</v>
      </c>
      <c r="P420" s="90">
        <f t="shared" si="30"/>
        <v>39778</v>
      </c>
      <c r="Q420" s="218">
        <f>SUM(SOSW!Q74)</f>
        <v>0</v>
      </c>
      <c r="R420" s="90">
        <f t="shared" si="30"/>
        <v>39778</v>
      </c>
      <c r="S420" s="218">
        <f>SUM(SOSW!S74)</f>
        <v>0</v>
      </c>
      <c r="T420" s="335">
        <f t="shared" si="30"/>
        <v>39778</v>
      </c>
    </row>
    <row r="421" spans="1:20" ht="16.5" customHeight="1" hidden="1">
      <c r="A421" s="136"/>
      <c r="B421" s="239"/>
      <c r="C421" s="293">
        <v>4260</v>
      </c>
      <c r="D421" s="296"/>
      <c r="E421" s="163" t="s">
        <v>124</v>
      </c>
      <c r="F421" s="89">
        <f>SUM(SOSW!F75)</f>
        <v>23200</v>
      </c>
      <c r="G421" s="218">
        <f>SUM(SOSW!G75)</f>
        <v>0</v>
      </c>
      <c r="H421" s="335">
        <f t="shared" si="30"/>
        <v>23200</v>
      </c>
      <c r="I421" s="467">
        <f>SUM(SOSW!I75)</f>
        <v>0</v>
      </c>
      <c r="J421" s="90">
        <f t="shared" si="30"/>
        <v>23200</v>
      </c>
      <c r="K421" s="218">
        <f>SUM(SOSW!K75)</f>
        <v>0</v>
      </c>
      <c r="L421" s="90">
        <f t="shared" si="30"/>
        <v>23200</v>
      </c>
      <c r="M421" s="218">
        <f>SUM(SOSW!M75)</f>
        <v>0</v>
      </c>
      <c r="N421" s="90">
        <f t="shared" si="30"/>
        <v>23200</v>
      </c>
      <c r="O421" s="218">
        <f>SUM(SOSW!O75)</f>
        <v>0</v>
      </c>
      <c r="P421" s="90">
        <f t="shared" si="30"/>
        <v>23200</v>
      </c>
      <c r="Q421" s="218">
        <f>SUM(SOSW!Q75)</f>
        <v>0</v>
      </c>
      <c r="R421" s="90">
        <f t="shared" si="30"/>
        <v>23200</v>
      </c>
      <c r="S421" s="218">
        <f>SUM(SOSW!S75)</f>
        <v>0</v>
      </c>
      <c r="T421" s="335">
        <f t="shared" si="30"/>
        <v>23200</v>
      </c>
    </row>
    <row r="422" spans="1:20" ht="16.5" customHeight="1" hidden="1">
      <c r="A422" s="136"/>
      <c r="B422" s="239"/>
      <c r="C422" s="293">
        <v>4270</v>
      </c>
      <c r="D422" s="296"/>
      <c r="E422" s="120" t="s">
        <v>120</v>
      </c>
      <c r="F422" s="89">
        <f>SUM(SOSW!F76)</f>
        <v>5100</v>
      </c>
      <c r="G422" s="218">
        <f>SUM(SOSW!G76)</f>
        <v>0</v>
      </c>
      <c r="H422" s="335">
        <f t="shared" si="30"/>
        <v>5100</v>
      </c>
      <c r="I422" s="467">
        <f>SUM(SOSW!I76)</f>
        <v>0</v>
      </c>
      <c r="J422" s="90">
        <f t="shared" si="30"/>
        <v>5100</v>
      </c>
      <c r="K422" s="218">
        <f>SUM(SOSW!K76)</f>
        <v>0</v>
      </c>
      <c r="L422" s="90">
        <f t="shared" si="30"/>
        <v>5100</v>
      </c>
      <c r="M422" s="218">
        <f>SUM(SOSW!M76)</f>
        <v>0</v>
      </c>
      <c r="N422" s="90">
        <f t="shared" si="30"/>
        <v>5100</v>
      </c>
      <c r="O422" s="218">
        <f>SUM(SOSW!O76)</f>
        <v>0</v>
      </c>
      <c r="P422" s="90">
        <f t="shared" si="30"/>
        <v>5100</v>
      </c>
      <c r="Q422" s="218">
        <f>SUM(SOSW!Q76)</f>
        <v>0</v>
      </c>
      <c r="R422" s="90">
        <f t="shared" si="30"/>
        <v>5100</v>
      </c>
      <c r="S422" s="218">
        <f>SUM(SOSW!S76)</f>
        <v>0</v>
      </c>
      <c r="T422" s="335">
        <f t="shared" si="30"/>
        <v>5100</v>
      </c>
    </row>
    <row r="423" spans="1:20" ht="16.5" customHeight="1" hidden="1">
      <c r="A423" s="136"/>
      <c r="B423" s="239"/>
      <c r="C423" s="293">
        <v>4280</v>
      </c>
      <c r="D423" s="296"/>
      <c r="E423" s="120" t="s">
        <v>132</v>
      </c>
      <c r="F423" s="89">
        <f>SUM(SOSW!F77)</f>
        <v>975</v>
      </c>
      <c r="G423" s="218">
        <f>SUM(SOSW!G77)</f>
        <v>0</v>
      </c>
      <c r="H423" s="335">
        <f t="shared" si="30"/>
        <v>975</v>
      </c>
      <c r="I423" s="467">
        <f>SUM(SOSW!I77)</f>
        <v>0</v>
      </c>
      <c r="J423" s="90">
        <f t="shared" si="30"/>
        <v>975</v>
      </c>
      <c r="K423" s="218">
        <f>SUM(SOSW!K77)</f>
        <v>0</v>
      </c>
      <c r="L423" s="90">
        <f t="shared" si="30"/>
        <v>975</v>
      </c>
      <c r="M423" s="218">
        <f>SUM(SOSW!M77)</f>
        <v>0</v>
      </c>
      <c r="N423" s="90">
        <f t="shared" si="30"/>
        <v>975</v>
      </c>
      <c r="O423" s="218">
        <f>SUM(SOSW!O77)</f>
        <v>0</v>
      </c>
      <c r="P423" s="90">
        <f t="shared" si="30"/>
        <v>975</v>
      </c>
      <c r="Q423" s="218">
        <f>SUM(SOSW!Q77)</f>
        <v>0</v>
      </c>
      <c r="R423" s="90">
        <f t="shared" si="30"/>
        <v>975</v>
      </c>
      <c r="S423" s="218">
        <f>SUM(SOSW!S77)</f>
        <v>0</v>
      </c>
      <c r="T423" s="335">
        <f t="shared" si="30"/>
        <v>975</v>
      </c>
    </row>
    <row r="424" spans="1:20" ht="16.5" customHeight="1" hidden="1">
      <c r="A424" s="136"/>
      <c r="B424" s="239"/>
      <c r="C424" s="293">
        <v>4300</v>
      </c>
      <c r="D424" s="296"/>
      <c r="E424" s="120" t="s">
        <v>117</v>
      </c>
      <c r="F424" s="89">
        <f>SUM(SOSW!F78)</f>
        <v>25867</v>
      </c>
      <c r="G424" s="218">
        <f>SUM(SOSW!G78)</f>
        <v>0</v>
      </c>
      <c r="H424" s="335">
        <f t="shared" si="30"/>
        <v>25867</v>
      </c>
      <c r="I424" s="467">
        <f>SUM(SOSW!I78)</f>
        <v>0</v>
      </c>
      <c r="J424" s="90">
        <f t="shared" si="30"/>
        <v>25867</v>
      </c>
      <c r="K424" s="218">
        <f>SUM(SOSW!K78)</f>
        <v>0</v>
      </c>
      <c r="L424" s="90">
        <f t="shared" si="30"/>
        <v>25867</v>
      </c>
      <c r="M424" s="218">
        <f>SUM(SOSW!M78)</f>
        <v>0</v>
      </c>
      <c r="N424" s="90">
        <f t="shared" si="30"/>
        <v>25867</v>
      </c>
      <c r="O424" s="218">
        <f>SUM(SOSW!O78)</f>
        <v>0</v>
      </c>
      <c r="P424" s="90">
        <f t="shared" si="30"/>
        <v>25867</v>
      </c>
      <c r="Q424" s="218">
        <f>SUM(SOSW!Q78)</f>
        <v>0</v>
      </c>
      <c r="R424" s="90">
        <f t="shared" si="30"/>
        <v>25867</v>
      </c>
      <c r="S424" s="218">
        <f>SUM(SOSW!S78)</f>
        <v>0</v>
      </c>
      <c r="T424" s="335">
        <f t="shared" si="30"/>
        <v>25867</v>
      </c>
    </row>
    <row r="425" spans="1:20" ht="16.5" customHeight="1" hidden="1">
      <c r="A425" s="136"/>
      <c r="B425" s="239"/>
      <c r="C425" s="293">
        <v>4360</v>
      </c>
      <c r="D425" s="296"/>
      <c r="E425" s="120" t="s">
        <v>133</v>
      </c>
      <c r="F425" s="89">
        <f>SUM(SOSW!F79)</f>
        <v>2600</v>
      </c>
      <c r="G425" s="218">
        <f>SUM(SOSW!G79)</f>
        <v>0</v>
      </c>
      <c r="H425" s="335">
        <f t="shared" si="30"/>
        <v>2600</v>
      </c>
      <c r="I425" s="467">
        <f>SUM(SOSW!I79)</f>
        <v>0</v>
      </c>
      <c r="J425" s="90">
        <f t="shared" si="30"/>
        <v>2600</v>
      </c>
      <c r="K425" s="218">
        <f>SUM(SOSW!K79)</f>
        <v>0</v>
      </c>
      <c r="L425" s="90">
        <f t="shared" si="30"/>
        <v>2600</v>
      </c>
      <c r="M425" s="218">
        <f>SUM(SOSW!M79)</f>
        <v>0</v>
      </c>
      <c r="N425" s="90">
        <f t="shared" si="30"/>
        <v>2600</v>
      </c>
      <c r="O425" s="218">
        <f>SUM(SOSW!O79)</f>
        <v>0</v>
      </c>
      <c r="P425" s="90">
        <f t="shared" si="30"/>
        <v>2600</v>
      </c>
      <c r="Q425" s="218">
        <f>SUM(SOSW!Q79)</f>
        <v>0</v>
      </c>
      <c r="R425" s="90">
        <f t="shared" si="30"/>
        <v>2600</v>
      </c>
      <c r="S425" s="218">
        <f>SUM(SOSW!S79)</f>
        <v>0</v>
      </c>
      <c r="T425" s="335">
        <f t="shared" si="30"/>
        <v>2600</v>
      </c>
    </row>
    <row r="426" spans="1:20" s="173" customFormat="1" ht="16.5" customHeight="1" hidden="1">
      <c r="A426" s="136"/>
      <c r="B426" s="239"/>
      <c r="C426" s="293">
        <v>4370</v>
      </c>
      <c r="D426" s="296"/>
      <c r="E426" s="120" t="s">
        <v>134</v>
      </c>
      <c r="F426" s="89">
        <f>SUM(SOSW!F80)</f>
        <v>3300</v>
      </c>
      <c r="G426" s="218">
        <f>SUM(SOSW!G80)</f>
        <v>0</v>
      </c>
      <c r="H426" s="335">
        <f t="shared" si="30"/>
        <v>3300</v>
      </c>
      <c r="I426" s="467">
        <f>SUM(SOSW!I80)</f>
        <v>0</v>
      </c>
      <c r="J426" s="90">
        <f t="shared" si="30"/>
        <v>3300</v>
      </c>
      <c r="K426" s="218">
        <f>SUM(SOSW!K80)</f>
        <v>0</v>
      </c>
      <c r="L426" s="90">
        <f t="shared" si="30"/>
        <v>3300</v>
      </c>
      <c r="M426" s="218">
        <f>SUM(SOSW!M80)</f>
        <v>0</v>
      </c>
      <c r="N426" s="90">
        <f t="shared" si="30"/>
        <v>3300</v>
      </c>
      <c r="O426" s="218">
        <f>SUM(SOSW!O80)</f>
        <v>0</v>
      </c>
      <c r="P426" s="90">
        <f t="shared" si="30"/>
        <v>3300</v>
      </c>
      <c r="Q426" s="218">
        <f>SUM(SOSW!Q80)</f>
        <v>0</v>
      </c>
      <c r="R426" s="90">
        <f t="shared" si="30"/>
        <v>3300</v>
      </c>
      <c r="S426" s="218">
        <f>SUM(SOSW!S80)</f>
        <v>0</v>
      </c>
      <c r="T426" s="335">
        <f t="shared" si="30"/>
        <v>3300</v>
      </c>
    </row>
    <row r="427" spans="1:20" ht="16.5" customHeight="1" hidden="1">
      <c r="A427" s="136"/>
      <c r="B427" s="239"/>
      <c r="C427" s="293">
        <v>4410</v>
      </c>
      <c r="D427" s="296"/>
      <c r="E427" s="122" t="s">
        <v>130</v>
      </c>
      <c r="F427" s="89">
        <f>SUM(SOSW!F81)</f>
        <v>1100</v>
      </c>
      <c r="G427" s="218">
        <f>SUM(SOSW!G81)</f>
        <v>0</v>
      </c>
      <c r="H427" s="335">
        <f t="shared" si="30"/>
        <v>1100</v>
      </c>
      <c r="I427" s="467">
        <f>SUM(SOSW!I81)</f>
        <v>0</v>
      </c>
      <c r="J427" s="90">
        <f t="shared" si="30"/>
        <v>1100</v>
      </c>
      <c r="K427" s="218">
        <f>SUM(SOSW!K81)</f>
        <v>0</v>
      </c>
      <c r="L427" s="90">
        <f t="shared" si="30"/>
        <v>1100</v>
      </c>
      <c r="M427" s="218">
        <f>SUM(SOSW!M81)</f>
        <v>0</v>
      </c>
      <c r="N427" s="90">
        <f t="shared" si="30"/>
        <v>1100</v>
      </c>
      <c r="O427" s="218">
        <f>SUM(SOSW!O81)</f>
        <v>0</v>
      </c>
      <c r="P427" s="90">
        <f t="shared" si="30"/>
        <v>1100</v>
      </c>
      <c r="Q427" s="218">
        <f>SUM(SOSW!Q81)</f>
        <v>0</v>
      </c>
      <c r="R427" s="90">
        <f t="shared" si="30"/>
        <v>1100</v>
      </c>
      <c r="S427" s="218">
        <f>SUM(SOSW!S81)</f>
        <v>0</v>
      </c>
      <c r="T427" s="335">
        <f t="shared" si="30"/>
        <v>1100</v>
      </c>
    </row>
    <row r="428" spans="1:20" ht="16.5" customHeight="1" hidden="1">
      <c r="A428" s="136"/>
      <c r="B428" s="239"/>
      <c r="C428" s="293">
        <v>4430</v>
      </c>
      <c r="D428" s="296"/>
      <c r="E428" s="120" t="s">
        <v>122</v>
      </c>
      <c r="F428" s="89">
        <f>SUM(SOSW!F82)</f>
        <v>7600</v>
      </c>
      <c r="G428" s="218">
        <f>SUM(SOSW!G82)</f>
        <v>0</v>
      </c>
      <c r="H428" s="335">
        <f t="shared" si="30"/>
        <v>7600</v>
      </c>
      <c r="I428" s="467">
        <f>SUM(SOSW!I82)</f>
        <v>0</v>
      </c>
      <c r="J428" s="90">
        <f t="shared" si="30"/>
        <v>7600</v>
      </c>
      <c r="K428" s="218">
        <f>SUM(SOSW!K82)</f>
        <v>0</v>
      </c>
      <c r="L428" s="90">
        <f t="shared" si="30"/>
        <v>7600</v>
      </c>
      <c r="M428" s="218">
        <f>SUM(SOSW!M82)</f>
        <v>0</v>
      </c>
      <c r="N428" s="90">
        <f t="shared" si="30"/>
        <v>7600</v>
      </c>
      <c r="O428" s="218">
        <f>SUM(SOSW!O82)</f>
        <v>0</v>
      </c>
      <c r="P428" s="90">
        <f t="shared" si="30"/>
        <v>7600</v>
      </c>
      <c r="Q428" s="218">
        <f>SUM(SOSW!Q82)</f>
        <v>0</v>
      </c>
      <c r="R428" s="90">
        <f t="shared" si="30"/>
        <v>7600</v>
      </c>
      <c r="S428" s="218">
        <f>SUM(SOSW!S82)</f>
        <v>0</v>
      </c>
      <c r="T428" s="335">
        <f t="shared" si="30"/>
        <v>7600</v>
      </c>
    </row>
    <row r="429" spans="1:20" ht="21.75" customHeight="1">
      <c r="A429" s="136"/>
      <c r="B429" s="239"/>
      <c r="C429" s="293">
        <v>4440</v>
      </c>
      <c r="D429" s="296"/>
      <c r="E429" s="120" t="s">
        <v>135</v>
      </c>
      <c r="F429" s="89">
        <f>SUM(SOSW!F83)</f>
        <v>38659</v>
      </c>
      <c r="G429" s="218">
        <f>SUM(SOSW!G83)</f>
        <v>-10160</v>
      </c>
      <c r="H429" s="335">
        <f t="shared" si="30"/>
        <v>28499</v>
      </c>
      <c r="I429" s="467">
        <f>SUM(SOSW!I83)</f>
        <v>0</v>
      </c>
      <c r="J429" s="90">
        <f t="shared" si="30"/>
        <v>28499</v>
      </c>
      <c r="K429" s="218">
        <f>SUM(SOSW!K83)</f>
        <v>0</v>
      </c>
      <c r="L429" s="90">
        <f t="shared" si="30"/>
        <v>28499</v>
      </c>
      <c r="M429" s="218">
        <f>SUM(SOSW!M83)</f>
        <v>0</v>
      </c>
      <c r="N429" s="90">
        <f t="shared" si="30"/>
        <v>28499</v>
      </c>
      <c r="O429" s="218">
        <f>SUM(SOSW!O83)</f>
        <v>0</v>
      </c>
      <c r="P429" s="90">
        <f t="shared" si="30"/>
        <v>28499</v>
      </c>
      <c r="Q429" s="218">
        <f>SUM(SOSW!Q83)</f>
        <v>0</v>
      </c>
      <c r="R429" s="90">
        <f t="shared" si="30"/>
        <v>28499</v>
      </c>
      <c r="S429" s="218">
        <f>SUM(SOSW!S83)</f>
        <v>0</v>
      </c>
      <c r="T429" s="335">
        <f t="shared" si="30"/>
        <v>28499</v>
      </c>
    </row>
    <row r="430" spans="1:20" ht="16.5" customHeight="1" hidden="1">
      <c r="A430" s="136"/>
      <c r="B430" s="239"/>
      <c r="C430" s="293">
        <v>4740</v>
      </c>
      <c r="D430" s="296"/>
      <c r="E430" s="120" t="s">
        <v>197</v>
      </c>
      <c r="F430" s="89">
        <f>SUM(SOSW!F84)</f>
        <v>760</v>
      </c>
      <c r="G430" s="218">
        <f>SUM(SOSW!G84)</f>
        <v>0</v>
      </c>
      <c r="H430" s="335">
        <f t="shared" si="30"/>
        <v>760</v>
      </c>
      <c r="I430" s="467">
        <f>SUM(SOSW!I84)</f>
        <v>0</v>
      </c>
      <c r="J430" s="90">
        <f t="shared" si="30"/>
        <v>760</v>
      </c>
      <c r="K430" s="218">
        <f>SUM(SOSW!K84)</f>
        <v>0</v>
      </c>
      <c r="L430" s="90">
        <f t="shared" si="30"/>
        <v>760</v>
      </c>
      <c r="M430" s="218">
        <f>SUM(SOSW!M84)</f>
        <v>0</v>
      </c>
      <c r="N430" s="90">
        <f t="shared" si="30"/>
        <v>760</v>
      </c>
      <c r="O430" s="218">
        <f>SUM(SOSW!O84)</f>
        <v>0</v>
      </c>
      <c r="P430" s="90">
        <f t="shared" si="30"/>
        <v>760</v>
      </c>
      <c r="Q430" s="218">
        <f>SUM(SOSW!Q84)</f>
        <v>0</v>
      </c>
      <c r="R430" s="90">
        <f t="shared" si="30"/>
        <v>760</v>
      </c>
      <c r="S430" s="218">
        <f>SUM(SOSW!S84)</f>
        <v>0</v>
      </c>
      <c r="T430" s="335">
        <f t="shared" si="30"/>
        <v>760</v>
      </c>
    </row>
    <row r="431" spans="1:20" ht="16.5" customHeight="1" hidden="1">
      <c r="A431" s="136"/>
      <c r="B431" s="239"/>
      <c r="C431" s="293">
        <v>4750</v>
      </c>
      <c r="D431" s="296"/>
      <c r="E431" s="120" t="s">
        <v>136</v>
      </c>
      <c r="F431" s="89">
        <f>SUM(SOSW!F85)</f>
        <v>760</v>
      </c>
      <c r="G431" s="218">
        <f>SUM(SOSW!G85)</f>
        <v>0</v>
      </c>
      <c r="H431" s="335">
        <f t="shared" si="30"/>
        <v>760</v>
      </c>
      <c r="I431" s="467">
        <f>SUM(SOSW!I85)</f>
        <v>0</v>
      </c>
      <c r="J431" s="90">
        <f t="shared" si="30"/>
        <v>760</v>
      </c>
      <c r="K431" s="218">
        <f>SUM(SOSW!K85)</f>
        <v>0</v>
      </c>
      <c r="L431" s="90">
        <f t="shared" si="30"/>
        <v>760</v>
      </c>
      <c r="M431" s="218">
        <f>SUM(SOSW!M85)</f>
        <v>0</v>
      </c>
      <c r="N431" s="90">
        <f t="shared" si="30"/>
        <v>760</v>
      </c>
      <c r="O431" s="218">
        <f>SUM(SOSW!O85)</f>
        <v>0</v>
      </c>
      <c r="P431" s="90">
        <f t="shared" si="30"/>
        <v>760</v>
      </c>
      <c r="Q431" s="218">
        <f>SUM(SOSW!Q85)</f>
        <v>0</v>
      </c>
      <c r="R431" s="90">
        <f t="shared" si="30"/>
        <v>760</v>
      </c>
      <c r="S431" s="218">
        <f>SUM(SOSW!S85)</f>
        <v>0</v>
      </c>
      <c r="T431" s="335">
        <f t="shared" si="30"/>
        <v>760</v>
      </c>
    </row>
    <row r="432" spans="1:20" ht="16.5" customHeight="1" hidden="1">
      <c r="A432" s="136"/>
      <c r="B432" s="239"/>
      <c r="C432" s="325">
        <v>6050</v>
      </c>
      <c r="D432" s="326"/>
      <c r="E432" s="123" t="s">
        <v>118</v>
      </c>
      <c r="F432" s="91">
        <f>SUM(SOSW!F86+Starostwo!F427)</f>
        <v>182466</v>
      </c>
      <c r="G432" s="218">
        <f>SUM(SOSW!G86)</f>
        <v>0</v>
      </c>
      <c r="H432" s="343">
        <f t="shared" si="30"/>
        <v>182466</v>
      </c>
      <c r="I432" s="467">
        <f>SUM(SOSW!I86)</f>
        <v>0</v>
      </c>
      <c r="J432" s="91">
        <f t="shared" si="30"/>
        <v>182466</v>
      </c>
      <c r="K432" s="218">
        <f>SUM(SOSW!K86)</f>
        <v>0</v>
      </c>
      <c r="L432" s="91">
        <f t="shared" si="30"/>
        <v>182466</v>
      </c>
      <c r="M432" s="218">
        <f>SUM(SOSW!M86)</f>
        <v>0</v>
      </c>
      <c r="N432" s="91">
        <f t="shared" si="30"/>
        <v>182466</v>
      </c>
      <c r="O432" s="218">
        <f>SUM(SOSW!O86)</f>
        <v>0</v>
      </c>
      <c r="P432" s="91">
        <f t="shared" si="30"/>
        <v>182466</v>
      </c>
      <c r="Q432" s="218">
        <f>SUM(SOSW!Q86)</f>
        <v>0</v>
      </c>
      <c r="R432" s="91">
        <f t="shared" si="30"/>
        <v>182466</v>
      </c>
      <c r="S432" s="218">
        <f>SUM(SOSW!S86)</f>
        <v>0</v>
      </c>
      <c r="T432" s="343">
        <f t="shared" si="30"/>
        <v>182466</v>
      </c>
    </row>
    <row r="433" spans="1:20" ht="16.5" customHeight="1" hidden="1">
      <c r="A433" s="136"/>
      <c r="B433" s="250"/>
      <c r="C433" s="325">
        <v>6060</v>
      </c>
      <c r="D433" s="326"/>
      <c r="E433" s="170" t="s">
        <v>170</v>
      </c>
      <c r="F433" s="91">
        <f>SUM(SOSW!F87)</f>
        <v>14702</v>
      </c>
      <c r="G433" s="218">
        <f>SUM(SOSW!G87)</f>
        <v>0</v>
      </c>
      <c r="H433" s="343">
        <f t="shared" si="30"/>
        <v>14702</v>
      </c>
      <c r="I433" s="467">
        <f>SUM(SOSW!I87)</f>
        <v>0</v>
      </c>
      <c r="J433" s="91">
        <f>SUM(H433:I433)</f>
        <v>14702</v>
      </c>
      <c r="K433" s="218">
        <f>SUM(SOSW!K87)</f>
        <v>0</v>
      </c>
      <c r="L433" s="91">
        <f>SUM(J433:K433)</f>
        <v>14702</v>
      </c>
      <c r="M433" s="218">
        <f>SUM(SOSW!M87)</f>
        <v>0</v>
      </c>
      <c r="N433" s="91">
        <f>SUM(L433:M433)</f>
        <v>14702</v>
      </c>
      <c r="O433" s="218">
        <f>SUM(SOSW!O87)</f>
        <v>0</v>
      </c>
      <c r="P433" s="91">
        <f>SUM(N433:O433)</f>
        <v>14702</v>
      </c>
      <c r="Q433" s="218">
        <f>SUM(SOSW!Q87)</f>
        <v>0</v>
      </c>
      <c r="R433" s="91">
        <f>SUM(P433:Q433)</f>
        <v>14702</v>
      </c>
      <c r="S433" s="218">
        <f>SUM(SOSW!S87)</f>
        <v>0</v>
      </c>
      <c r="T433" s="343">
        <f>SUM(R433:S433)</f>
        <v>14702</v>
      </c>
    </row>
    <row r="434" spans="1:20" ht="21" customHeight="1">
      <c r="A434" s="136"/>
      <c r="B434" s="127">
        <v>85406</v>
      </c>
      <c r="C434" s="489" t="s">
        <v>229</v>
      </c>
      <c r="D434" s="486"/>
      <c r="E434" s="487"/>
      <c r="F434" s="363">
        <f>SUM(F435:F454)</f>
        <v>301804</v>
      </c>
      <c r="G434" s="363">
        <f>SUM(G435:G454)</f>
        <v>0</v>
      </c>
      <c r="H434" s="363">
        <f>SUM(H435:H454)</f>
        <v>301804</v>
      </c>
      <c r="I434" s="466"/>
      <c r="J434" s="363">
        <f>SUM(J435:J454)</f>
        <v>301804</v>
      </c>
      <c r="K434" s="364"/>
      <c r="L434" s="363">
        <f>SUM(L435:L454)</f>
        <v>301804</v>
      </c>
      <c r="M434" s="364"/>
      <c r="N434" s="363">
        <f>SUM(N435:N454)</f>
        <v>301804</v>
      </c>
      <c r="O434" s="364"/>
      <c r="P434" s="363">
        <f>P435+P436+P437+P438+P439+P440+P441+P442+P443+P444+P445+P446+P447+P448+P449+P450+P451+P452+P453+P454</f>
        <v>301804</v>
      </c>
      <c r="Q434" s="364"/>
      <c r="R434" s="363">
        <f>R435+R436+R437+R438+R439+R440+R441+R442+R443+R444+R445+R446+R447+R448+R449+R450+R451+R452+R453+R454</f>
        <v>301804</v>
      </c>
      <c r="S434" s="364"/>
      <c r="T434" s="365">
        <f>T435+T436+T437+T438+T439+T440+T441+T442+T443+T444+T445+T446+T447+T448+T449+T450+T451+T452+T453+T454</f>
        <v>301804</v>
      </c>
    </row>
    <row r="435" spans="1:20" ht="15" customHeight="1" hidden="1">
      <c r="A435" s="136"/>
      <c r="B435" s="249"/>
      <c r="C435" s="251">
        <v>3020</v>
      </c>
      <c r="D435" s="252"/>
      <c r="E435" s="169" t="s">
        <v>137</v>
      </c>
      <c r="F435" s="94">
        <f>SUM(PPP!F9)</f>
        <v>100</v>
      </c>
      <c r="G435" s="218">
        <f>SUM(PPP!G9)</f>
        <v>0</v>
      </c>
      <c r="H435" s="341">
        <f aca="true" t="shared" si="31" ref="H435:T454">SUM(F435:G435)</f>
        <v>100</v>
      </c>
      <c r="I435" s="467">
        <f>SUM(PPP!I9)</f>
        <v>0</v>
      </c>
      <c r="J435" s="94">
        <f t="shared" si="31"/>
        <v>100</v>
      </c>
      <c r="K435" s="218">
        <f>SUM(PPP!K9)</f>
        <v>0</v>
      </c>
      <c r="L435" s="94">
        <f t="shared" si="31"/>
        <v>100</v>
      </c>
      <c r="M435" s="218">
        <f>SUM(PPP!M9)</f>
        <v>0</v>
      </c>
      <c r="N435" s="94">
        <f t="shared" si="31"/>
        <v>100</v>
      </c>
      <c r="O435" s="218">
        <f>SUM(PPP!O9)</f>
        <v>0</v>
      </c>
      <c r="P435" s="94">
        <f t="shared" si="31"/>
        <v>100</v>
      </c>
      <c r="Q435" s="218">
        <f>SUM(PPP!Q9)</f>
        <v>0</v>
      </c>
      <c r="R435" s="94">
        <f t="shared" si="31"/>
        <v>100</v>
      </c>
      <c r="S435" s="218">
        <f>SUM(PPP!S9)</f>
        <v>0</v>
      </c>
      <c r="T435" s="341">
        <f t="shared" si="31"/>
        <v>100</v>
      </c>
    </row>
    <row r="436" spans="1:20" ht="15.75" customHeight="1">
      <c r="A436" s="136"/>
      <c r="B436" s="239"/>
      <c r="C436" s="292">
        <v>4010</v>
      </c>
      <c r="D436" s="192"/>
      <c r="E436" s="165" t="s">
        <v>126</v>
      </c>
      <c r="F436" s="93">
        <f>SUM(PPP!F10)</f>
        <v>187164</v>
      </c>
      <c r="G436" s="218">
        <f>SUM(PPP!G10)</f>
        <v>-10000</v>
      </c>
      <c r="H436" s="334">
        <f t="shared" si="31"/>
        <v>177164</v>
      </c>
      <c r="I436" s="467">
        <f>SUM(PPP!I10)</f>
        <v>0</v>
      </c>
      <c r="J436" s="93">
        <f t="shared" si="31"/>
        <v>177164</v>
      </c>
      <c r="K436" s="218">
        <f>SUM(PPP!K10)</f>
        <v>0</v>
      </c>
      <c r="L436" s="93">
        <f t="shared" si="31"/>
        <v>177164</v>
      </c>
      <c r="M436" s="218">
        <f>SUM(PPP!M10)</f>
        <v>0</v>
      </c>
      <c r="N436" s="93">
        <f t="shared" si="31"/>
        <v>177164</v>
      </c>
      <c r="O436" s="218">
        <f>SUM(PPP!O10)</f>
        <v>0</v>
      </c>
      <c r="P436" s="93">
        <f t="shared" si="31"/>
        <v>177164</v>
      </c>
      <c r="Q436" s="218">
        <f>SUM(PPP!Q10)</f>
        <v>0</v>
      </c>
      <c r="R436" s="93">
        <f t="shared" si="31"/>
        <v>177164</v>
      </c>
      <c r="S436" s="218">
        <f>SUM(PPP!S10)</f>
        <v>0</v>
      </c>
      <c r="T436" s="334">
        <f t="shared" si="31"/>
        <v>177164</v>
      </c>
    </row>
    <row r="437" spans="1:20" ht="15.75" customHeight="1" hidden="1">
      <c r="A437" s="136"/>
      <c r="B437" s="239"/>
      <c r="C437" s="292">
        <v>4040</v>
      </c>
      <c r="D437" s="192"/>
      <c r="E437" s="121" t="s">
        <v>169</v>
      </c>
      <c r="F437" s="93">
        <f>SUM(PPP!F11)</f>
        <v>12200</v>
      </c>
      <c r="G437" s="218">
        <f>SUM(PPP!G11)</f>
        <v>0</v>
      </c>
      <c r="H437" s="334">
        <f t="shared" si="31"/>
        <v>12200</v>
      </c>
      <c r="I437" s="467">
        <f>SUM(PPP!I11)</f>
        <v>0</v>
      </c>
      <c r="J437" s="93">
        <f t="shared" si="31"/>
        <v>12200</v>
      </c>
      <c r="K437" s="218">
        <f>SUM(PPP!K11)</f>
        <v>0</v>
      </c>
      <c r="L437" s="93">
        <f t="shared" si="31"/>
        <v>12200</v>
      </c>
      <c r="M437" s="218">
        <f>SUM(PPP!M11)</f>
        <v>0</v>
      </c>
      <c r="N437" s="93">
        <f t="shared" si="31"/>
        <v>12200</v>
      </c>
      <c r="O437" s="218">
        <f>SUM(PPP!O11)</f>
        <v>0</v>
      </c>
      <c r="P437" s="93">
        <f t="shared" si="31"/>
        <v>12200</v>
      </c>
      <c r="Q437" s="218">
        <f>SUM(PPP!Q11)</f>
        <v>0</v>
      </c>
      <c r="R437" s="93">
        <f t="shared" si="31"/>
        <v>12200</v>
      </c>
      <c r="S437" s="218">
        <f>SUM(PPP!S11)</f>
        <v>0</v>
      </c>
      <c r="T437" s="334">
        <f t="shared" si="31"/>
        <v>12200</v>
      </c>
    </row>
    <row r="438" spans="1:20" ht="15.75" customHeight="1">
      <c r="A438" s="136"/>
      <c r="B438" s="239"/>
      <c r="C438" s="292">
        <v>4110</v>
      </c>
      <c r="D438" s="192"/>
      <c r="E438" s="165" t="s">
        <v>127</v>
      </c>
      <c r="F438" s="93">
        <f>SUM(PPP!F12)</f>
        <v>37507</v>
      </c>
      <c r="G438" s="218">
        <f>SUM(PPP!G12)</f>
        <v>-3300</v>
      </c>
      <c r="H438" s="334">
        <f t="shared" si="31"/>
        <v>34207</v>
      </c>
      <c r="I438" s="467">
        <f>SUM(PPP!I12)</f>
        <v>0</v>
      </c>
      <c r="J438" s="93">
        <f t="shared" si="31"/>
        <v>34207</v>
      </c>
      <c r="K438" s="218">
        <f>SUM(PPP!K12)</f>
        <v>0</v>
      </c>
      <c r="L438" s="93">
        <f t="shared" si="31"/>
        <v>34207</v>
      </c>
      <c r="M438" s="218">
        <f>SUM(PPP!M12)</f>
        <v>0</v>
      </c>
      <c r="N438" s="93">
        <f t="shared" si="31"/>
        <v>34207</v>
      </c>
      <c r="O438" s="218">
        <f>SUM(PPP!O12)</f>
        <v>0</v>
      </c>
      <c r="P438" s="93">
        <f t="shared" si="31"/>
        <v>34207</v>
      </c>
      <c r="Q438" s="218">
        <f>SUM(PPP!Q12)</f>
        <v>0</v>
      </c>
      <c r="R438" s="93">
        <f t="shared" si="31"/>
        <v>34207</v>
      </c>
      <c r="S438" s="218">
        <f>SUM(PPP!S12)</f>
        <v>0</v>
      </c>
      <c r="T438" s="334">
        <f t="shared" si="31"/>
        <v>34207</v>
      </c>
    </row>
    <row r="439" spans="1:20" ht="15" customHeight="1">
      <c r="A439" s="136"/>
      <c r="B439" s="239"/>
      <c r="C439" s="292">
        <v>4120</v>
      </c>
      <c r="D439" s="192"/>
      <c r="E439" s="165" t="s">
        <v>128</v>
      </c>
      <c r="F439" s="93">
        <f>SUM(PPP!F13)</f>
        <v>4269</v>
      </c>
      <c r="G439" s="218">
        <f>SUM(PPP!G13)</f>
        <v>300</v>
      </c>
      <c r="H439" s="334">
        <f t="shared" si="31"/>
        <v>4569</v>
      </c>
      <c r="I439" s="467">
        <f>SUM(PPP!I13)</f>
        <v>0</v>
      </c>
      <c r="J439" s="93">
        <f t="shared" si="31"/>
        <v>4569</v>
      </c>
      <c r="K439" s="218">
        <f>SUM(PPP!K13)</f>
        <v>0</v>
      </c>
      <c r="L439" s="93">
        <f t="shared" si="31"/>
        <v>4569</v>
      </c>
      <c r="M439" s="218">
        <f>SUM(PPP!M13)</f>
        <v>0</v>
      </c>
      <c r="N439" s="93">
        <f t="shared" si="31"/>
        <v>4569</v>
      </c>
      <c r="O439" s="218">
        <f>SUM(PPP!O13)</f>
        <v>0</v>
      </c>
      <c r="P439" s="93">
        <f t="shared" si="31"/>
        <v>4569</v>
      </c>
      <c r="Q439" s="218">
        <f>SUM(PPP!Q13)</f>
        <v>0</v>
      </c>
      <c r="R439" s="93">
        <f t="shared" si="31"/>
        <v>4569</v>
      </c>
      <c r="S439" s="218">
        <f>SUM(PPP!S13)</f>
        <v>0</v>
      </c>
      <c r="T439" s="334">
        <f t="shared" si="31"/>
        <v>4569</v>
      </c>
    </row>
    <row r="440" spans="1:20" ht="21.75" customHeight="1" hidden="1">
      <c r="A440" s="136"/>
      <c r="B440" s="239"/>
      <c r="C440" s="292">
        <v>4170</v>
      </c>
      <c r="D440" s="192"/>
      <c r="E440" s="165" t="s">
        <v>131</v>
      </c>
      <c r="F440" s="93">
        <f>SUM(PPP!F14)</f>
        <v>2000</v>
      </c>
      <c r="G440" s="218">
        <f>SUM(PPP!G14)</f>
        <v>0</v>
      </c>
      <c r="H440" s="334">
        <f t="shared" si="31"/>
        <v>2000</v>
      </c>
      <c r="I440" s="467">
        <f>SUM(PPP!I14)</f>
        <v>0</v>
      </c>
      <c r="J440" s="93">
        <f t="shared" si="31"/>
        <v>2000</v>
      </c>
      <c r="K440" s="218">
        <f>SUM(PPP!K14)</f>
        <v>0</v>
      </c>
      <c r="L440" s="93">
        <f t="shared" si="31"/>
        <v>2000</v>
      </c>
      <c r="M440" s="218">
        <f>SUM(PPP!M14)</f>
        <v>0</v>
      </c>
      <c r="N440" s="93">
        <f t="shared" si="31"/>
        <v>2000</v>
      </c>
      <c r="O440" s="218">
        <f>SUM(PPP!O14)</f>
        <v>0</v>
      </c>
      <c r="P440" s="93">
        <f t="shared" si="31"/>
        <v>2000</v>
      </c>
      <c r="Q440" s="218">
        <f>SUM(PPP!Q14)</f>
        <v>0</v>
      </c>
      <c r="R440" s="93">
        <f t="shared" si="31"/>
        <v>2000</v>
      </c>
      <c r="S440" s="218">
        <f>SUM(PPP!S14)</f>
        <v>0</v>
      </c>
      <c r="T440" s="334">
        <f t="shared" si="31"/>
        <v>2000</v>
      </c>
    </row>
    <row r="441" spans="1:20" ht="21.75" customHeight="1">
      <c r="A441" s="136"/>
      <c r="B441" s="239"/>
      <c r="C441" s="293">
        <v>4210</v>
      </c>
      <c r="D441" s="296"/>
      <c r="E441" s="120" t="s">
        <v>119</v>
      </c>
      <c r="F441" s="89">
        <f>SUM(PPP!F15)</f>
        <v>14000</v>
      </c>
      <c r="G441" s="218">
        <f>SUM(PPP!G15)</f>
        <v>13000</v>
      </c>
      <c r="H441" s="335">
        <f t="shared" si="31"/>
        <v>27000</v>
      </c>
      <c r="I441" s="467">
        <f>SUM(PPP!I15)</f>
        <v>0</v>
      </c>
      <c r="J441" s="90">
        <f t="shared" si="31"/>
        <v>27000</v>
      </c>
      <c r="K441" s="218">
        <f>SUM(PPP!K15)</f>
        <v>0</v>
      </c>
      <c r="L441" s="90">
        <f t="shared" si="31"/>
        <v>27000</v>
      </c>
      <c r="M441" s="218">
        <f>SUM(PPP!M15)</f>
        <v>0</v>
      </c>
      <c r="N441" s="90">
        <f t="shared" si="31"/>
        <v>27000</v>
      </c>
      <c r="O441" s="218">
        <f>SUM(PPP!O15)</f>
        <v>0</v>
      </c>
      <c r="P441" s="90">
        <f t="shared" si="31"/>
        <v>27000</v>
      </c>
      <c r="Q441" s="218">
        <f>SUM(PPP!Q15)</f>
        <v>0</v>
      </c>
      <c r="R441" s="90">
        <f t="shared" si="31"/>
        <v>27000</v>
      </c>
      <c r="S441" s="218">
        <f>SUM(PPP!S15)</f>
        <v>0</v>
      </c>
      <c r="T441" s="335">
        <f t="shared" si="31"/>
        <v>27000</v>
      </c>
    </row>
    <row r="442" spans="1:20" ht="20.25" customHeight="1" hidden="1">
      <c r="A442" s="136"/>
      <c r="B442" s="239"/>
      <c r="C442" s="293">
        <v>4240</v>
      </c>
      <c r="D442" s="296"/>
      <c r="E442" s="122" t="s">
        <v>143</v>
      </c>
      <c r="F442" s="89">
        <f>SUM(PPP!F16)</f>
        <v>1400</v>
      </c>
      <c r="G442" s="218">
        <f>SUM(PPP!G16)</f>
        <v>0</v>
      </c>
      <c r="H442" s="335">
        <f t="shared" si="31"/>
        <v>1400</v>
      </c>
      <c r="I442" s="467">
        <f>SUM(PPP!I16)</f>
        <v>0</v>
      </c>
      <c r="J442" s="90">
        <f t="shared" si="31"/>
        <v>1400</v>
      </c>
      <c r="K442" s="218">
        <f>SUM(PPP!K16)</f>
        <v>0</v>
      </c>
      <c r="L442" s="90">
        <f t="shared" si="31"/>
        <v>1400</v>
      </c>
      <c r="M442" s="218">
        <f>SUM(PPP!M16)</f>
        <v>0</v>
      </c>
      <c r="N442" s="90">
        <f t="shared" si="31"/>
        <v>1400</v>
      </c>
      <c r="O442" s="218">
        <f>SUM(PPP!O16)</f>
        <v>0</v>
      </c>
      <c r="P442" s="90">
        <f t="shared" si="31"/>
        <v>1400</v>
      </c>
      <c r="Q442" s="218">
        <f>SUM(PPP!Q16)</f>
        <v>0</v>
      </c>
      <c r="R442" s="90">
        <f t="shared" si="31"/>
        <v>1400</v>
      </c>
      <c r="S442" s="218">
        <f>SUM(PPP!S16)</f>
        <v>0</v>
      </c>
      <c r="T442" s="335">
        <f t="shared" si="31"/>
        <v>1400</v>
      </c>
    </row>
    <row r="443" spans="1:20" ht="15.75" customHeight="1" hidden="1">
      <c r="A443" s="136"/>
      <c r="B443" s="239"/>
      <c r="C443" s="293">
        <v>4260</v>
      </c>
      <c r="D443" s="296"/>
      <c r="E443" s="163" t="s">
        <v>124</v>
      </c>
      <c r="F443" s="89">
        <f>SUM(PPP!F17)</f>
        <v>0</v>
      </c>
      <c r="G443" s="218">
        <f>SUM(PPP!G17)</f>
        <v>0</v>
      </c>
      <c r="H443" s="335">
        <f t="shared" si="31"/>
        <v>0</v>
      </c>
      <c r="I443" s="467">
        <f>SUM(PPP!I17)</f>
        <v>0</v>
      </c>
      <c r="J443" s="90">
        <f t="shared" si="31"/>
        <v>0</v>
      </c>
      <c r="K443" s="218">
        <f>SUM(PPP!K17)</f>
        <v>0</v>
      </c>
      <c r="L443" s="90">
        <f t="shared" si="31"/>
        <v>0</v>
      </c>
      <c r="M443" s="218">
        <f>SUM(PPP!M17)</f>
        <v>0</v>
      </c>
      <c r="N443" s="90">
        <f t="shared" si="31"/>
        <v>0</v>
      </c>
      <c r="O443" s="218">
        <f>SUM(PPP!O17)</f>
        <v>0</v>
      </c>
      <c r="P443" s="90">
        <f t="shared" si="31"/>
        <v>0</v>
      </c>
      <c r="Q443" s="218">
        <f>SUM(PPP!Q17)</f>
        <v>0</v>
      </c>
      <c r="R443" s="90">
        <f t="shared" si="31"/>
        <v>0</v>
      </c>
      <c r="S443" s="218">
        <f>SUM(PPP!S17)</f>
        <v>0</v>
      </c>
      <c r="T443" s="335">
        <f t="shared" si="31"/>
        <v>0</v>
      </c>
    </row>
    <row r="444" spans="1:20" ht="21.75" customHeight="1" hidden="1">
      <c r="A444" s="136"/>
      <c r="B444" s="239"/>
      <c r="C444" s="293">
        <v>4270</v>
      </c>
      <c r="D444" s="296"/>
      <c r="E444" s="120" t="s">
        <v>120</v>
      </c>
      <c r="F444" s="89">
        <f>SUM(PPP!F18)</f>
        <v>1430</v>
      </c>
      <c r="G444" s="218">
        <f>SUM(PPP!G18)</f>
        <v>0</v>
      </c>
      <c r="H444" s="335">
        <f t="shared" si="31"/>
        <v>1430</v>
      </c>
      <c r="I444" s="467">
        <f>SUM(PPP!I18)</f>
        <v>0</v>
      </c>
      <c r="J444" s="90">
        <f t="shared" si="31"/>
        <v>1430</v>
      </c>
      <c r="K444" s="218">
        <f>SUM(PPP!K18)</f>
        <v>0</v>
      </c>
      <c r="L444" s="90">
        <f t="shared" si="31"/>
        <v>1430</v>
      </c>
      <c r="M444" s="218">
        <f>SUM(PPP!M18)</f>
        <v>0</v>
      </c>
      <c r="N444" s="90">
        <f t="shared" si="31"/>
        <v>1430</v>
      </c>
      <c r="O444" s="218">
        <f>SUM(PPP!O18)</f>
        <v>0</v>
      </c>
      <c r="P444" s="90">
        <f t="shared" si="31"/>
        <v>1430</v>
      </c>
      <c r="Q444" s="218">
        <f>SUM(PPP!Q18)</f>
        <v>0</v>
      </c>
      <c r="R444" s="90">
        <f t="shared" si="31"/>
        <v>1430</v>
      </c>
      <c r="S444" s="218">
        <f>SUM(PPP!S18)</f>
        <v>0</v>
      </c>
      <c r="T444" s="335">
        <f t="shared" si="31"/>
        <v>1430</v>
      </c>
    </row>
    <row r="445" spans="1:20" ht="21.75" customHeight="1" hidden="1">
      <c r="A445" s="136"/>
      <c r="B445" s="239"/>
      <c r="C445" s="293">
        <v>4280</v>
      </c>
      <c r="D445" s="296"/>
      <c r="E445" s="120" t="s">
        <v>132</v>
      </c>
      <c r="F445" s="89">
        <f>SUM(PPP!F19)</f>
        <v>0</v>
      </c>
      <c r="G445" s="218">
        <f>SUM(PPP!G19)</f>
        <v>0</v>
      </c>
      <c r="H445" s="335">
        <f t="shared" si="31"/>
        <v>0</v>
      </c>
      <c r="I445" s="467">
        <f>SUM(PPP!I19)</f>
        <v>0</v>
      </c>
      <c r="J445" s="90">
        <f t="shared" si="31"/>
        <v>0</v>
      </c>
      <c r="K445" s="218">
        <f>SUM(PPP!K19)</f>
        <v>0</v>
      </c>
      <c r="L445" s="90">
        <f t="shared" si="31"/>
        <v>0</v>
      </c>
      <c r="M445" s="218">
        <f>SUM(PPP!M19)</f>
        <v>0</v>
      </c>
      <c r="N445" s="90">
        <f t="shared" si="31"/>
        <v>0</v>
      </c>
      <c r="O445" s="218">
        <f>SUM(PPP!O19)</f>
        <v>0</v>
      </c>
      <c r="P445" s="90">
        <f t="shared" si="31"/>
        <v>0</v>
      </c>
      <c r="Q445" s="218">
        <f>SUM(PPP!Q19)</f>
        <v>0</v>
      </c>
      <c r="R445" s="90">
        <f t="shared" si="31"/>
        <v>0</v>
      </c>
      <c r="S445" s="218">
        <f>SUM(PPP!S19)</f>
        <v>0</v>
      </c>
      <c r="T445" s="335">
        <f t="shared" si="31"/>
        <v>0</v>
      </c>
    </row>
    <row r="446" spans="1:20" ht="21.75" customHeight="1" hidden="1">
      <c r="A446" s="136"/>
      <c r="B446" s="239"/>
      <c r="C446" s="293">
        <v>4300</v>
      </c>
      <c r="D446" s="296"/>
      <c r="E446" s="120" t="s">
        <v>117</v>
      </c>
      <c r="F446" s="89">
        <f>SUM(PPP!F20)</f>
        <v>4200</v>
      </c>
      <c r="G446" s="218">
        <f>SUM(PPP!G20)</f>
        <v>0</v>
      </c>
      <c r="H446" s="335">
        <f t="shared" si="31"/>
        <v>4200</v>
      </c>
      <c r="I446" s="467">
        <f>SUM(PPP!I20)</f>
        <v>0</v>
      </c>
      <c r="J446" s="90">
        <f t="shared" si="31"/>
        <v>4200</v>
      </c>
      <c r="K446" s="218">
        <f>SUM(PPP!K20)</f>
        <v>0</v>
      </c>
      <c r="L446" s="90">
        <f t="shared" si="31"/>
        <v>4200</v>
      </c>
      <c r="M446" s="218">
        <f>SUM(PPP!M20)</f>
        <v>0</v>
      </c>
      <c r="N446" s="90">
        <f t="shared" si="31"/>
        <v>4200</v>
      </c>
      <c r="O446" s="218">
        <f>SUM(PPP!O20)</f>
        <v>0</v>
      </c>
      <c r="P446" s="90">
        <f t="shared" si="31"/>
        <v>4200</v>
      </c>
      <c r="Q446" s="218">
        <f>SUM(PPP!Q20)</f>
        <v>0</v>
      </c>
      <c r="R446" s="90">
        <f t="shared" si="31"/>
        <v>4200</v>
      </c>
      <c r="S446" s="218">
        <f>SUM(PPP!S20)</f>
        <v>0</v>
      </c>
      <c r="T446" s="335">
        <f t="shared" si="31"/>
        <v>4200</v>
      </c>
    </row>
    <row r="447" spans="1:20" s="173" customFormat="1" ht="19.5" customHeight="1" hidden="1">
      <c r="A447" s="136"/>
      <c r="B447" s="239"/>
      <c r="C447" s="293">
        <v>4350</v>
      </c>
      <c r="D447" s="296"/>
      <c r="E447" s="120" t="s">
        <v>177</v>
      </c>
      <c r="F447" s="89">
        <f>SUM(PPP!F21)</f>
        <v>400</v>
      </c>
      <c r="G447" s="218">
        <f>SUM(PPP!G21)</f>
        <v>0</v>
      </c>
      <c r="H447" s="335">
        <f t="shared" si="31"/>
        <v>400</v>
      </c>
      <c r="I447" s="467">
        <f>SUM(PPP!I21)</f>
        <v>0</v>
      </c>
      <c r="J447" s="90">
        <f t="shared" si="31"/>
        <v>400</v>
      </c>
      <c r="K447" s="218">
        <f>SUM(PPP!K21)</f>
        <v>0</v>
      </c>
      <c r="L447" s="90">
        <f t="shared" si="31"/>
        <v>400</v>
      </c>
      <c r="M447" s="218">
        <f>SUM(PPP!M21)</f>
        <v>0</v>
      </c>
      <c r="N447" s="90">
        <f t="shared" si="31"/>
        <v>400</v>
      </c>
      <c r="O447" s="218">
        <f>SUM(PPP!O21)</f>
        <v>0</v>
      </c>
      <c r="P447" s="90">
        <f t="shared" si="31"/>
        <v>400</v>
      </c>
      <c r="Q447" s="218">
        <f>SUM(PPP!Q21)</f>
        <v>0</v>
      </c>
      <c r="R447" s="90">
        <f t="shared" si="31"/>
        <v>400</v>
      </c>
      <c r="S447" s="218">
        <f>SUM(PPP!S21)</f>
        <v>0</v>
      </c>
      <c r="T447" s="335">
        <f t="shared" si="31"/>
        <v>400</v>
      </c>
    </row>
    <row r="448" spans="1:20" ht="21.75" customHeight="1" hidden="1">
      <c r="A448" s="136"/>
      <c r="B448" s="239"/>
      <c r="C448" s="293">
        <v>4370</v>
      </c>
      <c r="D448" s="296"/>
      <c r="E448" s="120" t="s">
        <v>134</v>
      </c>
      <c r="F448" s="89">
        <f>SUM(PPP!F22)</f>
        <v>2000</v>
      </c>
      <c r="G448" s="218">
        <f>SUM(PPP!G22)</f>
        <v>0</v>
      </c>
      <c r="H448" s="335">
        <f t="shared" si="31"/>
        <v>2000</v>
      </c>
      <c r="I448" s="467">
        <f>SUM(PPP!I22)</f>
        <v>0</v>
      </c>
      <c r="J448" s="90">
        <f t="shared" si="31"/>
        <v>2000</v>
      </c>
      <c r="K448" s="218">
        <f>SUM(PPP!K22)</f>
        <v>0</v>
      </c>
      <c r="L448" s="90">
        <f t="shared" si="31"/>
        <v>2000</v>
      </c>
      <c r="M448" s="218">
        <f>SUM(PPP!M22)</f>
        <v>0</v>
      </c>
      <c r="N448" s="90">
        <f t="shared" si="31"/>
        <v>2000</v>
      </c>
      <c r="O448" s="218">
        <f>SUM(PPP!O22)</f>
        <v>0</v>
      </c>
      <c r="P448" s="90">
        <f t="shared" si="31"/>
        <v>2000</v>
      </c>
      <c r="Q448" s="218">
        <f>SUM(PPP!Q22)</f>
        <v>0</v>
      </c>
      <c r="R448" s="90">
        <f t="shared" si="31"/>
        <v>2000</v>
      </c>
      <c r="S448" s="218">
        <f>SUM(PPP!S22)</f>
        <v>0</v>
      </c>
      <c r="T448" s="335">
        <f t="shared" si="31"/>
        <v>2000</v>
      </c>
    </row>
    <row r="449" spans="1:20" ht="19.5" customHeight="1" hidden="1">
      <c r="A449" s="136"/>
      <c r="B449" s="239"/>
      <c r="C449" s="293">
        <v>4400</v>
      </c>
      <c r="D449" s="296"/>
      <c r="E449" s="120" t="s">
        <v>173</v>
      </c>
      <c r="F449" s="89">
        <f>SUM(PPP!F23)</f>
        <v>15000</v>
      </c>
      <c r="G449" s="218">
        <f>SUM(PPP!G23)</f>
        <v>0</v>
      </c>
      <c r="H449" s="335">
        <f t="shared" si="31"/>
        <v>15000</v>
      </c>
      <c r="I449" s="467">
        <f>SUM(PPP!I23)</f>
        <v>0</v>
      </c>
      <c r="J449" s="90">
        <f t="shared" si="31"/>
        <v>15000</v>
      </c>
      <c r="K449" s="218">
        <f>SUM(PPP!K23)</f>
        <v>0</v>
      </c>
      <c r="L449" s="90">
        <f t="shared" si="31"/>
        <v>15000</v>
      </c>
      <c r="M449" s="218">
        <f>SUM(PPP!M23)</f>
        <v>0</v>
      </c>
      <c r="N449" s="90">
        <f t="shared" si="31"/>
        <v>15000</v>
      </c>
      <c r="O449" s="218">
        <f>SUM(PPP!O23)</f>
        <v>0</v>
      </c>
      <c r="P449" s="90">
        <f t="shared" si="31"/>
        <v>15000</v>
      </c>
      <c r="Q449" s="218">
        <f>SUM(PPP!Q23)</f>
        <v>0</v>
      </c>
      <c r="R449" s="90">
        <f t="shared" si="31"/>
        <v>15000</v>
      </c>
      <c r="S449" s="218">
        <f>SUM(PPP!S23)</f>
        <v>0</v>
      </c>
      <c r="T449" s="335">
        <f t="shared" si="31"/>
        <v>15000</v>
      </c>
    </row>
    <row r="450" spans="1:20" ht="15.75" customHeight="1" hidden="1">
      <c r="A450" s="136"/>
      <c r="B450" s="239"/>
      <c r="C450" s="293">
        <v>4410</v>
      </c>
      <c r="D450" s="296"/>
      <c r="E450" s="122" t="s">
        <v>130</v>
      </c>
      <c r="F450" s="89">
        <f>SUM(PPP!F24)</f>
        <v>2600</v>
      </c>
      <c r="G450" s="218">
        <f>SUM(PPP!G24)</f>
        <v>0</v>
      </c>
      <c r="H450" s="335">
        <f t="shared" si="31"/>
        <v>2600</v>
      </c>
      <c r="I450" s="467">
        <f>SUM(PPP!I24)</f>
        <v>0</v>
      </c>
      <c r="J450" s="90">
        <f t="shared" si="31"/>
        <v>2600</v>
      </c>
      <c r="K450" s="218">
        <f>SUM(PPP!K24)</f>
        <v>0</v>
      </c>
      <c r="L450" s="90">
        <f t="shared" si="31"/>
        <v>2600</v>
      </c>
      <c r="M450" s="218">
        <f>SUM(PPP!M24)</f>
        <v>0</v>
      </c>
      <c r="N450" s="90">
        <f t="shared" si="31"/>
        <v>2600</v>
      </c>
      <c r="O450" s="218">
        <f>SUM(PPP!O24)</f>
        <v>0</v>
      </c>
      <c r="P450" s="90">
        <f t="shared" si="31"/>
        <v>2600</v>
      </c>
      <c r="Q450" s="218">
        <f>SUM(PPP!Q24)</f>
        <v>0</v>
      </c>
      <c r="R450" s="90">
        <f t="shared" si="31"/>
        <v>2600</v>
      </c>
      <c r="S450" s="218">
        <f>SUM(PPP!S24)</f>
        <v>0</v>
      </c>
      <c r="T450" s="335">
        <f t="shared" si="31"/>
        <v>2600</v>
      </c>
    </row>
    <row r="451" spans="1:20" s="173" customFormat="1" ht="19.5" customHeight="1" hidden="1">
      <c r="A451" s="136"/>
      <c r="B451" s="239"/>
      <c r="C451" s="293">
        <v>4430</v>
      </c>
      <c r="D451" s="296"/>
      <c r="E451" s="120" t="s">
        <v>122</v>
      </c>
      <c r="F451" s="89">
        <f>SUM(PPP!F25)</f>
        <v>370</v>
      </c>
      <c r="G451" s="218">
        <f>SUM(PPP!G25)</f>
        <v>0</v>
      </c>
      <c r="H451" s="335">
        <f t="shared" si="31"/>
        <v>370</v>
      </c>
      <c r="I451" s="467">
        <f>SUM(PPP!I25)</f>
        <v>0</v>
      </c>
      <c r="J451" s="90">
        <f t="shared" si="31"/>
        <v>370</v>
      </c>
      <c r="K451" s="218">
        <f>SUM(PPP!K25)</f>
        <v>0</v>
      </c>
      <c r="L451" s="90">
        <f t="shared" si="31"/>
        <v>370</v>
      </c>
      <c r="M451" s="218">
        <f>SUM(PPP!M25)</f>
        <v>0</v>
      </c>
      <c r="N451" s="90">
        <f t="shared" si="31"/>
        <v>370</v>
      </c>
      <c r="O451" s="218">
        <f>SUM(PPP!O25)</f>
        <v>0</v>
      </c>
      <c r="P451" s="90">
        <f t="shared" si="31"/>
        <v>370</v>
      </c>
      <c r="Q451" s="218">
        <f>SUM(PPP!Q25)</f>
        <v>0</v>
      </c>
      <c r="R451" s="90">
        <f t="shared" si="31"/>
        <v>370</v>
      </c>
      <c r="S451" s="218">
        <f>SUM(PPP!S25)</f>
        <v>0</v>
      </c>
      <c r="T451" s="335">
        <f t="shared" si="31"/>
        <v>370</v>
      </c>
    </row>
    <row r="452" spans="1:20" ht="21.75" customHeight="1" hidden="1">
      <c r="A452" s="136"/>
      <c r="B452" s="239"/>
      <c r="C452" s="293">
        <v>4440</v>
      </c>
      <c r="D452" s="296"/>
      <c r="E452" s="120" t="s">
        <v>135</v>
      </c>
      <c r="F452" s="89">
        <f>SUM(PPP!F26)</f>
        <v>15164</v>
      </c>
      <c r="G452" s="218">
        <f>SUM(PPP!G26)</f>
        <v>0</v>
      </c>
      <c r="H452" s="335">
        <f t="shared" si="31"/>
        <v>15164</v>
      </c>
      <c r="I452" s="467">
        <f>SUM(PPP!I26)</f>
        <v>0</v>
      </c>
      <c r="J452" s="90">
        <f t="shared" si="31"/>
        <v>15164</v>
      </c>
      <c r="K452" s="218">
        <f>SUM(PPP!K26)</f>
        <v>0</v>
      </c>
      <c r="L452" s="90">
        <f t="shared" si="31"/>
        <v>15164</v>
      </c>
      <c r="M452" s="218">
        <f>SUM(PPP!M26)</f>
        <v>0</v>
      </c>
      <c r="N452" s="90">
        <f t="shared" si="31"/>
        <v>15164</v>
      </c>
      <c r="O452" s="218">
        <f>SUM(PPP!O26)</f>
        <v>0</v>
      </c>
      <c r="P452" s="90">
        <f t="shared" si="31"/>
        <v>15164</v>
      </c>
      <c r="Q452" s="218">
        <f>SUM(PPP!Q26)</f>
        <v>0</v>
      </c>
      <c r="R452" s="90">
        <f t="shared" si="31"/>
        <v>15164</v>
      </c>
      <c r="S452" s="218">
        <f>SUM(PPP!S26)</f>
        <v>0</v>
      </c>
      <c r="T452" s="335">
        <f t="shared" si="31"/>
        <v>15164</v>
      </c>
    </row>
    <row r="453" spans="1:20" s="173" customFormat="1" ht="19.5" customHeight="1" hidden="1">
      <c r="A453" s="136"/>
      <c r="B453" s="239"/>
      <c r="C453" s="293">
        <v>4740</v>
      </c>
      <c r="D453" s="296"/>
      <c r="E453" s="120" t="s">
        <v>197</v>
      </c>
      <c r="F453" s="89">
        <f>SUM(PPP!F27)</f>
        <v>1000</v>
      </c>
      <c r="G453" s="218">
        <f>SUM(PPP!G27)</f>
        <v>0</v>
      </c>
      <c r="H453" s="335">
        <f t="shared" si="31"/>
        <v>1000</v>
      </c>
      <c r="I453" s="467">
        <f>SUM(PPP!I27)</f>
        <v>0</v>
      </c>
      <c r="J453" s="90">
        <f t="shared" si="31"/>
        <v>1000</v>
      </c>
      <c r="K453" s="218">
        <f>SUM(PPP!K27)</f>
        <v>0</v>
      </c>
      <c r="L453" s="90">
        <f t="shared" si="31"/>
        <v>1000</v>
      </c>
      <c r="M453" s="218">
        <f>SUM(PPP!M27)</f>
        <v>0</v>
      </c>
      <c r="N453" s="90">
        <f t="shared" si="31"/>
        <v>1000</v>
      </c>
      <c r="O453" s="218">
        <f>SUM(PPP!O27)</f>
        <v>0</v>
      </c>
      <c r="P453" s="90">
        <f t="shared" si="31"/>
        <v>1000</v>
      </c>
      <c r="Q453" s="218">
        <f>SUM(PPP!Q27)</f>
        <v>0</v>
      </c>
      <c r="R453" s="90">
        <f t="shared" si="31"/>
        <v>1000</v>
      </c>
      <c r="S453" s="218">
        <f>SUM(PPP!S27)</f>
        <v>0</v>
      </c>
      <c r="T453" s="335">
        <f t="shared" si="31"/>
        <v>1000</v>
      </c>
    </row>
    <row r="454" spans="1:20" ht="21.75" customHeight="1" hidden="1">
      <c r="A454" s="136"/>
      <c r="B454" s="250"/>
      <c r="C454" s="293">
        <v>4750</v>
      </c>
      <c r="D454" s="296"/>
      <c r="E454" s="120" t="s">
        <v>136</v>
      </c>
      <c r="F454" s="89">
        <f>SUM(PPP!F28)</f>
        <v>1000</v>
      </c>
      <c r="G454" s="218">
        <f>SUM(PPP!G28)</f>
        <v>0</v>
      </c>
      <c r="H454" s="335">
        <f t="shared" si="31"/>
        <v>1000</v>
      </c>
      <c r="I454" s="467">
        <f>SUM(PPP!I28)</f>
        <v>0</v>
      </c>
      <c r="J454" s="90">
        <f t="shared" si="31"/>
        <v>1000</v>
      </c>
      <c r="K454" s="218">
        <f>SUM(PPP!K28)</f>
        <v>0</v>
      </c>
      <c r="L454" s="90">
        <f t="shared" si="31"/>
        <v>1000</v>
      </c>
      <c r="M454" s="218">
        <f>SUM(PPP!M28)</f>
        <v>0</v>
      </c>
      <c r="N454" s="90">
        <f t="shared" si="31"/>
        <v>1000</v>
      </c>
      <c r="O454" s="218">
        <f>SUM(PPP!O28)</f>
        <v>0</v>
      </c>
      <c r="P454" s="90">
        <f t="shared" si="31"/>
        <v>1000</v>
      </c>
      <c r="Q454" s="218">
        <f>SUM(PPP!Q28)</f>
        <v>0</v>
      </c>
      <c r="R454" s="90">
        <f t="shared" si="31"/>
        <v>1000</v>
      </c>
      <c r="S454" s="218">
        <f>SUM(PPP!S28)</f>
        <v>0</v>
      </c>
      <c r="T454" s="335">
        <f t="shared" si="31"/>
        <v>1000</v>
      </c>
    </row>
    <row r="455" spans="1:20" s="173" customFormat="1" ht="19.5" customHeight="1">
      <c r="A455" s="136"/>
      <c r="B455" s="154">
        <v>85415</v>
      </c>
      <c r="C455" s="193" t="s">
        <v>113</v>
      </c>
      <c r="D455" s="194"/>
      <c r="E455" s="195"/>
      <c r="F455" s="363">
        <f>SUM(F456:F464)</f>
        <v>122012</v>
      </c>
      <c r="G455" s="363">
        <f>SUM(G456:G464)</f>
        <v>7280</v>
      </c>
      <c r="H455" s="365">
        <f>SUM(H456:H464)</f>
        <v>129292</v>
      </c>
      <c r="I455" s="466"/>
      <c r="J455" s="363">
        <f>SUM(J456:J464)</f>
        <v>129292</v>
      </c>
      <c r="K455" s="364"/>
      <c r="L455" s="363">
        <f>SUM(L456:L464)</f>
        <v>129292</v>
      </c>
      <c r="M455" s="364"/>
      <c r="N455" s="363">
        <f>SUM(N456:N464)</f>
        <v>129292</v>
      </c>
      <c r="O455" s="364"/>
      <c r="P455" s="363">
        <f>SUM(P456:P464)</f>
        <v>129292</v>
      </c>
      <c r="Q455" s="364"/>
      <c r="R455" s="363">
        <f>SUM(R456:R464)</f>
        <v>129292</v>
      </c>
      <c r="S455" s="364"/>
      <c r="T455" s="363">
        <f>SUM(T456:T464)</f>
        <v>129292</v>
      </c>
    </row>
    <row r="456" spans="1:20" s="173" customFormat="1" ht="19.5" customHeight="1">
      <c r="A456" s="450"/>
      <c r="B456" s="614"/>
      <c r="C456" s="434">
        <v>3240</v>
      </c>
      <c r="D456" s="252"/>
      <c r="E456" s="169" t="s">
        <v>222</v>
      </c>
      <c r="F456" s="94">
        <f>SUM(LO!F56+ZSZ!F56+SOSW!F89+Starostwo!F450)</f>
        <v>44800</v>
      </c>
      <c r="G456" s="89">
        <f>SUM(LO!G56+ZSZ!G56+SOSW!G89+Starostwo!G450)</f>
        <v>4800</v>
      </c>
      <c r="H456" s="341">
        <f aca="true" t="shared" si="32" ref="H456:H464">SUM(F456:G456)</f>
        <v>49600</v>
      </c>
      <c r="I456" s="90">
        <f>SUM(LO!I56+ZSZ!I56+SOSW!I89+Starostwo!I450)</f>
        <v>0</v>
      </c>
      <c r="J456" s="94">
        <f aca="true" t="shared" si="33" ref="J456:J464">SUM(H456:I456)</f>
        <v>49600</v>
      </c>
      <c r="K456" s="89">
        <f>SUM(LO!K56+ZSZ!K56+SOSW!K89+Starostwo!K450)</f>
        <v>0</v>
      </c>
      <c r="L456" s="94">
        <f aca="true" t="shared" si="34" ref="L456:L464">SUM(J456:K456)</f>
        <v>49600</v>
      </c>
      <c r="M456" s="89">
        <f>SUM(LO!M56+ZSZ!M56+SOSW!M89+Starostwo!M450)</f>
        <v>0</v>
      </c>
      <c r="N456" s="94">
        <f aca="true" t="shared" si="35" ref="N456:N464">SUM(L456:M456)</f>
        <v>49600</v>
      </c>
      <c r="O456" s="89">
        <f>SUM(LO!O56+ZSZ!O56+SOSW!O89+Starostwo!O450)</f>
        <v>0</v>
      </c>
      <c r="P456" s="94">
        <f aca="true" t="shared" si="36" ref="P456:P464">SUM(N456:O456)</f>
        <v>49600</v>
      </c>
      <c r="Q456" s="89">
        <f>SUM(LO!Q56+ZSZ!Q56+SOSW!Q89+Starostwo!Q450)</f>
        <v>0</v>
      </c>
      <c r="R456" s="94">
        <f aca="true" t="shared" si="37" ref="R456:R464">SUM(P456:Q456)</f>
        <v>49600</v>
      </c>
      <c r="S456" s="89">
        <f>SUM(LO!S56+ZSZ!S56+SOSW!S89+Starostwo!S450)</f>
        <v>0</v>
      </c>
      <c r="T456" s="341">
        <f aca="true" t="shared" si="38" ref="T456:T464">SUM(R456:S456)</f>
        <v>49600</v>
      </c>
    </row>
    <row r="457" spans="1:20" ht="15.75" customHeight="1">
      <c r="A457" s="450"/>
      <c r="B457" s="614"/>
      <c r="C457" s="434">
        <v>3248</v>
      </c>
      <c r="D457" s="252"/>
      <c r="E457" s="169" t="s">
        <v>222</v>
      </c>
      <c r="F457" s="94">
        <f>SUM(LO!F57+ZSZ!F57+SOSW!F90)</f>
        <v>52504</v>
      </c>
      <c r="G457" s="218">
        <f>SUM(LO!G57+ZSZ!G57+SOSW!G90)</f>
        <v>-4224</v>
      </c>
      <c r="H457" s="341">
        <f t="shared" si="32"/>
        <v>48280</v>
      </c>
      <c r="I457" s="467">
        <f>SUM(LO!I57+ZSZ!I57+SOSW!I90)</f>
        <v>0</v>
      </c>
      <c r="J457" s="94">
        <f t="shared" si="33"/>
        <v>48280</v>
      </c>
      <c r="K457" s="218">
        <f>SUM(LO!K57+ZSZ!K57+SOSW!K90)</f>
        <v>0</v>
      </c>
      <c r="L457" s="94">
        <f t="shared" si="34"/>
        <v>48280</v>
      </c>
      <c r="M457" s="218">
        <f>SUM(LO!M57+ZSZ!M57+SOSW!M90)</f>
        <v>0</v>
      </c>
      <c r="N457" s="94">
        <f t="shared" si="35"/>
        <v>48280</v>
      </c>
      <c r="O457" s="218">
        <f>SUM(LO!O57+ZSZ!O57+SOSW!O90)</f>
        <v>0</v>
      </c>
      <c r="P457" s="94">
        <f t="shared" si="36"/>
        <v>48280</v>
      </c>
      <c r="Q457" s="218">
        <f>SUM(LO!Q57+ZSZ!Q57+SOSW!Q90)</f>
        <v>0</v>
      </c>
      <c r="R457" s="94">
        <f t="shared" si="37"/>
        <v>48280</v>
      </c>
      <c r="S457" s="218">
        <f>SUM(LO!S57+ZSZ!S57+SOSW!S90)</f>
        <v>0</v>
      </c>
      <c r="T457" s="341">
        <f t="shared" si="38"/>
        <v>48280</v>
      </c>
    </row>
    <row r="458" spans="1:20" s="173" customFormat="1" ht="19.5" customHeight="1">
      <c r="A458" s="450"/>
      <c r="B458" s="614"/>
      <c r="C458" s="434">
        <v>3249</v>
      </c>
      <c r="D458" s="252"/>
      <c r="E458" s="169" t="s">
        <v>222</v>
      </c>
      <c r="F458" s="94">
        <f>SUM(LO!F58+ZSZ!F58+SOSW!F91)</f>
        <v>24708</v>
      </c>
      <c r="G458" s="218">
        <f>SUM(LO!G58+ZSZ!G58+SOSW!G91)</f>
        <v>-1988</v>
      </c>
      <c r="H458" s="341">
        <f t="shared" si="32"/>
        <v>22720</v>
      </c>
      <c r="I458" s="467">
        <f>SUM(LO!I58+ZSZ!I58+SOSW!I91)</f>
        <v>0</v>
      </c>
      <c r="J458" s="94">
        <f t="shared" si="33"/>
        <v>22720</v>
      </c>
      <c r="K458" s="218">
        <f>SUM(LO!K58+ZSZ!K58+SOSW!K91)</f>
        <v>0</v>
      </c>
      <c r="L458" s="94">
        <f t="shared" si="34"/>
        <v>22720</v>
      </c>
      <c r="M458" s="218">
        <f>SUM(LO!M58+ZSZ!M58+SOSW!M91)</f>
        <v>0</v>
      </c>
      <c r="N458" s="94">
        <f t="shared" si="35"/>
        <v>22720</v>
      </c>
      <c r="O458" s="218">
        <f>SUM(LO!O58+ZSZ!O58+SOSW!O91)</f>
        <v>0</v>
      </c>
      <c r="P458" s="94">
        <f t="shared" si="36"/>
        <v>22720</v>
      </c>
      <c r="Q458" s="218">
        <f>SUM(LO!Q58+ZSZ!Q58+SOSW!Q91)</f>
        <v>0</v>
      </c>
      <c r="R458" s="94">
        <f t="shared" si="37"/>
        <v>22720</v>
      </c>
      <c r="S458" s="218">
        <f>SUM(LO!S58+ZSZ!S58+SOSW!S91)</f>
        <v>0</v>
      </c>
      <c r="T458" s="341">
        <f t="shared" si="38"/>
        <v>22720</v>
      </c>
    </row>
    <row r="459" spans="1:20" s="173" customFormat="1" ht="19.5" customHeight="1">
      <c r="A459" s="478"/>
      <c r="B459" s="614"/>
      <c r="C459" s="627">
        <v>4178</v>
      </c>
      <c r="D459" s="628"/>
      <c r="E459" s="165" t="s">
        <v>131</v>
      </c>
      <c r="F459" s="93">
        <f>SUM(LO!F59+ZSZ!F59)</f>
        <v>0</v>
      </c>
      <c r="G459" s="89">
        <f>SUM(LO!G59+ZSZ!G59)</f>
        <v>3330</v>
      </c>
      <c r="H459" s="334">
        <f t="shared" si="32"/>
        <v>3330</v>
      </c>
      <c r="I459" s="90">
        <f>SUM(LO!I59+ZSZ!I59)</f>
        <v>0</v>
      </c>
      <c r="J459" s="93">
        <f t="shared" si="33"/>
        <v>3330</v>
      </c>
      <c r="K459" s="89">
        <f>SUM(LO!K59+ZSZ!K59)</f>
        <v>0</v>
      </c>
      <c r="L459" s="93">
        <f t="shared" si="34"/>
        <v>3330</v>
      </c>
      <c r="M459" s="89">
        <f>SUM(LO!M59+ZSZ!M59)</f>
        <v>0</v>
      </c>
      <c r="N459" s="93">
        <f t="shared" si="35"/>
        <v>3330</v>
      </c>
      <c r="O459" s="89">
        <f>SUM(LO!O59+ZSZ!O59)</f>
        <v>0</v>
      </c>
      <c r="P459" s="93">
        <f t="shared" si="36"/>
        <v>3330</v>
      </c>
      <c r="Q459" s="89">
        <f>SUM(LO!Q59+ZSZ!Q59)</f>
        <v>0</v>
      </c>
      <c r="R459" s="93">
        <f t="shared" si="37"/>
        <v>3330</v>
      </c>
      <c r="S459" s="89">
        <f>SUM(LO!S59+ZSZ!S59)</f>
        <v>0</v>
      </c>
      <c r="T459" s="93">
        <f t="shared" si="38"/>
        <v>3330</v>
      </c>
    </row>
    <row r="460" spans="1:20" ht="21.75" customHeight="1">
      <c r="A460" s="142"/>
      <c r="B460" s="614"/>
      <c r="C460" s="627">
        <v>4179</v>
      </c>
      <c r="D460" s="628"/>
      <c r="E460" s="165" t="s">
        <v>131</v>
      </c>
      <c r="F460" s="93">
        <f>SUM(LO!F60+ZSZ!F60)</f>
        <v>0</v>
      </c>
      <c r="G460" s="89">
        <f>SUM(LO!G60+ZSZ!G60)</f>
        <v>1568</v>
      </c>
      <c r="H460" s="334">
        <f t="shared" si="32"/>
        <v>1568</v>
      </c>
      <c r="I460" s="90">
        <f>SUM(LO!I60+ZSZ!I60)</f>
        <v>0</v>
      </c>
      <c r="J460" s="93">
        <f t="shared" si="33"/>
        <v>1568</v>
      </c>
      <c r="K460" s="89">
        <f>SUM(LO!K60+ZSZ!K60)</f>
        <v>0</v>
      </c>
      <c r="L460" s="93">
        <f t="shared" si="34"/>
        <v>1568</v>
      </c>
      <c r="M460" s="89">
        <f>SUM(LO!M60+ZSZ!M60)</f>
        <v>0</v>
      </c>
      <c r="N460" s="93">
        <f t="shared" si="35"/>
        <v>1568</v>
      </c>
      <c r="O460" s="89">
        <f>SUM(LO!O60+ZSZ!O60)</f>
        <v>0</v>
      </c>
      <c r="P460" s="93">
        <f t="shared" si="36"/>
        <v>1568</v>
      </c>
      <c r="Q460" s="89">
        <f>SUM(LO!Q60+ZSZ!Q60)</f>
        <v>0</v>
      </c>
      <c r="R460" s="93">
        <f t="shared" si="37"/>
        <v>1568</v>
      </c>
      <c r="S460" s="89">
        <f>SUM(LO!S60+ZSZ!S60)</f>
        <v>0</v>
      </c>
      <c r="T460" s="93">
        <f t="shared" si="38"/>
        <v>1568</v>
      </c>
    </row>
    <row r="461" spans="1:20" s="173" customFormat="1" ht="19.5" customHeight="1">
      <c r="A461" s="478"/>
      <c r="B461" s="614"/>
      <c r="C461" s="629">
        <v>4218</v>
      </c>
      <c r="D461" s="630"/>
      <c r="E461" s="120" t="s">
        <v>119</v>
      </c>
      <c r="F461" s="89">
        <f>SUM(LO!F61+ZSZ!F61)</f>
        <v>0</v>
      </c>
      <c r="G461" s="89">
        <f>SUM(LO!G61+ZSZ!G61)</f>
        <v>1979</v>
      </c>
      <c r="H461" s="335">
        <f t="shared" si="32"/>
        <v>1979</v>
      </c>
      <c r="I461" s="90">
        <f>SUM(LO!I61+ZSZ!I61)</f>
        <v>0</v>
      </c>
      <c r="J461" s="90">
        <f t="shared" si="33"/>
        <v>1979</v>
      </c>
      <c r="K461" s="89">
        <f>SUM(LO!K61+ZSZ!K61)</f>
        <v>0</v>
      </c>
      <c r="L461" s="90">
        <f t="shared" si="34"/>
        <v>1979</v>
      </c>
      <c r="M461" s="89">
        <f>SUM(LO!M61+ZSZ!M61)</f>
        <v>0</v>
      </c>
      <c r="N461" s="90">
        <f t="shared" si="35"/>
        <v>1979</v>
      </c>
      <c r="O461" s="89">
        <f>SUM(LO!O61+ZSZ!O61)</f>
        <v>0</v>
      </c>
      <c r="P461" s="90">
        <f t="shared" si="36"/>
        <v>1979</v>
      </c>
      <c r="Q461" s="89">
        <f>SUM(LO!Q61+ZSZ!Q61)</f>
        <v>0</v>
      </c>
      <c r="R461" s="90">
        <f t="shared" si="37"/>
        <v>1979</v>
      </c>
      <c r="S461" s="89">
        <f>SUM(LO!S61+ZSZ!S61)</f>
        <v>0</v>
      </c>
      <c r="T461" s="90">
        <f t="shared" si="38"/>
        <v>1979</v>
      </c>
    </row>
    <row r="462" spans="1:20" ht="21.75" customHeight="1">
      <c r="A462" s="142"/>
      <c r="B462" s="614"/>
      <c r="C462" s="629">
        <v>4219</v>
      </c>
      <c r="D462" s="630"/>
      <c r="E462" s="120" t="s">
        <v>119</v>
      </c>
      <c r="F462" s="89">
        <f>SUM(LO!F62+ZSZ!F62)</f>
        <v>0</v>
      </c>
      <c r="G462" s="89">
        <f>SUM(LO!G62+ZSZ!G62)</f>
        <v>931</v>
      </c>
      <c r="H462" s="335">
        <f t="shared" si="32"/>
        <v>931</v>
      </c>
      <c r="I462" s="90">
        <f>SUM(LO!I62+ZSZ!I62)</f>
        <v>0</v>
      </c>
      <c r="J462" s="90">
        <f t="shared" si="33"/>
        <v>931</v>
      </c>
      <c r="K462" s="89">
        <f>SUM(LO!K62+ZSZ!K62)</f>
        <v>0</v>
      </c>
      <c r="L462" s="90">
        <f t="shared" si="34"/>
        <v>931</v>
      </c>
      <c r="M462" s="89">
        <f>SUM(LO!M62+ZSZ!M62)</f>
        <v>0</v>
      </c>
      <c r="N462" s="90">
        <f t="shared" si="35"/>
        <v>931</v>
      </c>
      <c r="O462" s="89">
        <f>SUM(LO!O62+ZSZ!O62)</f>
        <v>0</v>
      </c>
      <c r="P462" s="90">
        <f t="shared" si="36"/>
        <v>931</v>
      </c>
      <c r="Q462" s="89">
        <f>SUM(LO!Q62+ZSZ!Q62)</f>
        <v>0</v>
      </c>
      <c r="R462" s="90">
        <f t="shared" si="37"/>
        <v>931</v>
      </c>
      <c r="S462" s="89">
        <f>SUM(LO!S62+ZSZ!S62)</f>
        <v>0</v>
      </c>
      <c r="T462" s="90">
        <f t="shared" si="38"/>
        <v>931</v>
      </c>
    </row>
    <row r="463" spans="1:20" s="173" customFormat="1" ht="21" customHeight="1">
      <c r="A463" s="478"/>
      <c r="B463" s="614"/>
      <c r="C463" s="631">
        <v>4748</v>
      </c>
      <c r="D463" s="632"/>
      <c r="E463" s="166" t="s">
        <v>197</v>
      </c>
      <c r="F463" s="89">
        <f>SUM(LO!F63+ZSZ!F63)</f>
        <v>0</v>
      </c>
      <c r="G463" s="89">
        <f>SUM(LO!G63+ZSZ!G63)</f>
        <v>601</v>
      </c>
      <c r="H463" s="335">
        <f t="shared" si="32"/>
        <v>601</v>
      </c>
      <c r="I463" s="90">
        <f>SUM(LO!I63+ZSZ!I63)</f>
        <v>0</v>
      </c>
      <c r="J463" s="90">
        <f t="shared" si="33"/>
        <v>601</v>
      </c>
      <c r="K463" s="89">
        <f>SUM(LO!K63+ZSZ!K63)</f>
        <v>0</v>
      </c>
      <c r="L463" s="90">
        <f t="shared" si="34"/>
        <v>601</v>
      </c>
      <c r="M463" s="89">
        <f>SUM(LO!M63+ZSZ!M63)</f>
        <v>0</v>
      </c>
      <c r="N463" s="90">
        <f t="shared" si="35"/>
        <v>601</v>
      </c>
      <c r="O463" s="89">
        <f>SUM(LO!O63+ZSZ!O63)</f>
        <v>0</v>
      </c>
      <c r="P463" s="90">
        <f t="shared" si="36"/>
        <v>601</v>
      </c>
      <c r="Q463" s="89">
        <f>SUM(LO!Q63+ZSZ!Q63)</f>
        <v>0</v>
      </c>
      <c r="R463" s="90">
        <f t="shared" si="37"/>
        <v>601</v>
      </c>
      <c r="S463" s="89">
        <f>SUM(LO!S63+ZSZ!S63)</f>
        <v>0</v>
      </c>
      <c r="T463" s="90">
        <f t="shared" si="38"/>
        <v>601</v>
      </c>
    </row>
    <row r="464" spans="1:20" ht="23.25" customHeight="1">
      <c r="A464" s="142"/>
      <c r="B464" s="614"/>
      <c r="C464" s="631">
        <v>4749</v>
      </c>
      <c r="D464" s="632"/>
      <c r="E464" s="166" t="s">
        <v>197</v>
      </c>
      <c r="F464" s="89">
        <f>SUM(LO!F64+ZSZ!F64)</f>
        <v>0</v>
      </c>
      <c r="G464" s="89">
        <f>SUM(LO!G64+ZSZ!G64)</f>
        <v>283</v>
      </c>
      <c r="H464" s="335">
        <f t="shared" si="32"/>
        <v>283</v>
      </c>
      <c r="I464" s="90">
        <f>SUM(LO!I64+ZSZ!I64)</f>
        <v>0</v>
      </c>
      <c r="J464" s="90">
        <f t="shared" si="33"/>
        <v>283</v>
      </c>
      <c r="K464" s="89">
        <f>SUM(LO!K64+ZSZ!K64)</f>
        <v>0</v>
      </c>
      <c r="L464" s="90">
        <f t="shared" si="34"/>
        <v>283</v>
      </c>
      <c r="M464" s="89">
        <f>SUM(LO!M64+ZSZ!M64)</f>
        <v>0</v>
      </c>
      <c r="N464" s="90">
        <f t="shared" si="35"/>
        <v>283</v>
      </c>
      <c r="O464" s="89">
        <f>SUM(LO!O64+ZSZ!O64)</f>
        <v>0</v>
      </c>
      <c r="P464" s="90">
        <f t="shared" si="36"/>
        <v>283</v>
      </c>
      <c r="Q464" s="89">
        <f>SUM(LO!Q64+ZSZ!Q64)</f>
        <v>0</v>
      </c>
      <c r="R464" s="90">
        <f t="shared" si="37"/>
        <v>283</v>
      </c>
      <c r="S464" s="89">
        <f>SUM(LO!S64+ZSZ!S64)</f>
        <v>0</v>
      </c>
      <c r="T464" s="90">
        <f t="shared" si="38"/>
        <v>283</v>
      </c>
    </row>
    <row r="465" spans="1:20" ht="15.75" customHeight="1" hidden="1">
      <c r="A465" s="136"/>
      <c r="B465" s="147">
        <v>85417</v>
      </c>
      <c r="C465" s="193" t="s">
        <v>223</v>
      </c>
      <c r="D465" s="194"/>
      <c r="E465" s="195"/>
      <c r="F465" s="363">
        <f>F466</f>
        <v>4000</v>
      </c>
      <c r="G465" s="364"/>
      <c r="H465" s="365">
        <f>H466</f>
        <v>4000</v>
      </c>
      <c r="I465" s="466"/>
      <c r="J465" s="363">
        <f>J466</f>
        <v>4000</v>
      </c>
      <c r="K465" s="364"/>
      <c r="L465" s="363">
        <f>L466</f>
        <v>4000</v>
      </c>
      <c r="M465" s="364"/>
      <c r="N465" s="363">
        <f>N466</f>
        <v>4000</v>
      </c>
      <c r="O465" s="364"/>
      <c r="P465" s="363">
        <f>P466</f>
        <v>4000</v>
      </c>
      <c r="Q465" s="364"/>
      <c r="R465" s="363">
        <f>R466</f>
        <v>4000</v>
      </c>
      <c r="S465" s="364"/>
      <c r="T465" s="365">
        <f>T466</f>
        <v>4000</v>
      </c>
    </row>
    <row r="466" spans="1:20" ht="32.25" customHeight="1" hidden="1">
      <c r="A466" s="136"/>
      <c r="B466" s="146"/>
      <c r="C466" s="302">
        <v>2580</v>
      </c>
      <c r="D466" s="303"/>
      <c r="E466" s="181" t="s">
        <v>211</v>
      </c>
      <c r="F466" s="182">
        <f>SUM(Starostwo!F454)</f>
        <v>4000</v>
      </c>
      <c r="G466" s="218">
        <f>SUM(Starostwo!G454)</f>
        <v>0</v>
      </c>
      <c r="H466" s="342">
        <f>SUM(F466:G466)</f>
        <v>4000</v>
      </c>
      <c r="I466" s="467">
        <f>SUM(Starostwo!I454)</f>
        <v>0</v>
      </c>
      <c r="J466" s="182">
        <f>SUM(H466:I466)</f>
        <v>4000</v>
      </c>
      <c r="K466" s="218">
        <f>SUM(Starostwo!K454)</f>
        <v>0</v>
      </c>
      <c r="L466" s="182">
        <f>SUM(J466:K466)</f>
        <v>4000</v>
      </c>
      <c r="M466" s="218">
        <f>SUM(Starostwo!M454)</f>
        <v>0</v>
      </c>
      <c r="N466" s="182">
        <f>SUM(L466:M466)</f>
        <v>4000</v>
      </c>
      <c r="O466" s="218">
        <f>SUM(Starostwo!O454)</f>
        <v>0</v>
      </c>
      <c r="P466" s="182">
        <f>SUM(N466:O466)</f>
        <v>4000</v>
      </c>
      <c r="Q466" s="218">
        <f>SUM(Starostwo!Q454)</f>
        <v>0</v>
      </c>
      <c r="R466" s="182">
        <f>SUM(P466:Q466)</f>
        <v>4000</v>
      </c>
      <c r="S466" s="218">
        <f>SUM(Starostwo!S454)</f>
        <v>0</v>
      </c>
      <c r="T466" s="342">
        <f>SUM(R466:S466)</f>
        <v>4000</v>
      </c>
    </row>
    <row r="467" spans="1:20" s="173" customFormat="1" ht="16.5" customHeight="1">
      <c r="A467" s="136"/>
      <c r="B467" s="127">
        <v>85495</v>
      </c>
      <c r="C467" s="193" t="s">
        <v>121</v>
      </c>
      <c r="D467" s="194"/>
      <c r="E467" s="195"/>
      <c r="F467" s="363">
        <f>F468</f>
        <v>25750</v>
      </c>
      <c r="G467" s="363">
        <f>G468</f>
        <v>11137</v>
      </c>
      <c r="H467" s="365">
        <f>H468</f>
        <v>36887</v>
      </c>
      <c r="I467" s="466"/>
      <c r="J467" s="363">
        <f>J468</f>
        <v>36887</v>
      </c>
      <c r="K467" s="364"/>
      <c r="L467" s="363">
        <f>L468</f>
        <v>36887</v>
      </c>
      <c r="M467" s="364"/>
      <c r="N467" s="363">
        <f>N468</f>
        <v>36887</v>
      </c>
      <c r="O467" s="364"/>
      <c r="P467" s="363">
        <f>P468</f>
        <v>36887</v>
      </c>
      <c r="Q467" s="364"/>
      <c r="R467" s="363">
        <f>R468</f>
        <v>36887</v>
      </c>
      <c r="S467" s="364"/>
      <c r="T467" s="365">
        <f>T468</f>
        <v>36887</v>
      </c>
    </row>
    <row r="468" spans="1:20" s="173" customFormat="1" ht="23.25" customHeight="1">
      <c r="A468" s="139"/>
      <c r="B468" s="145"/>
      <c r="C468" s="304">
        <v>4440</v>
      </c>
      <c r="D468" s="305"/>
      <c r="E468" s="120" t="s">
        <v>135</v>
      </c>
      <c r="F468" s="89">
        <f>SUM(PPP!F30+SOSW!F93)</f>
        <v>25750</v>
      </c>
      <c r="G468" s="218">
        <f>SUM(PPP!G30+SOSW!G93)</f>
        <v>11137</v>
      </c>
      <c r="H468" s="335">
        <f>SUM(F468:G468)</f>
        <v>36887</v>
      </c>
      <c r="I468" s="467">
        <f>SUM(PPP!I30+SOSW!I93)</f>
        <v>0</v>
      </c>
      <c r="J468" s="90">
        <f>SUM(H468:I468)</f>
        <v>36887</v>
      </c>
      <c r="K468" s="218">
        <f>SUM(PPP!K30+SOSW!K93)</f>
        <v>0</v>
      </c>
      <c r="L468" s="90">
        <f>SUM(J468:K468)</f>
        <v>36887</v>
      </c>
      <c r="M468" s="218">
        <f>SUM(PPP!M30+SOSW!M93)</f>
        <v>0</v>
      </c>
      <c r="N468" s="90">
        <f>SUM(L468:M468)</f>
        <v>36887</v>
      </c>
      <c r="O468" s="218">
        <f>SUM(PPP!O30+SOSW!O93)</f>
        <v>0</v>
      </c>
      <c r="P468" s="90">
        <f>SUM(N468:O468)</f>
        <v>36887</v>
      </c>
      <c r="Q468" s="218">
        <f>SUM(PPP!Q30+SOSW!Q93)</f>
        <v>0</v>
      </c>
      <c r="R468" s="90">
        <f>SUM(P468:Q468)</f>
        <v>36887</v>
      </c>
      <c r="S468" s="218">
        <f>SUM(PPP!S30+SOSW!S93)</f>
        <v>0</v>
      </c>
      <c r="T468" s="335">
        <f>SUM(R468:S468)</f>
        <v>36887</v>
      </c>
    </row>
    <row r="469" spans="1:20" ht="10.5" customHeight="1" hidden="1">
      <c r="A469" s="133">
        <v>900</v>
      </c>
      <c r="B469" s="196" t="s">
        <v>148</v>
      </c>
      <c r="C469" s="197"/>
      <c r="D469" s="197"/>
      <c r="E469" s="198"/>
      <c r="F469" s="366">
        <f>F470</f>
        <v>17400</v>
      </c>
      <c r="G469" s="364"/>
      <c r="H469" s="367">
        <f>H470</f>
        <v>17400</v>
      </c>
      <c r="I469" s="466"/>
      <c r="J469" s="366">
        <f>J470</f>
        <v>17400</v>
      </c>
      <c r="K469" s="364"/>
      <c r="L469" s="366">
        <f>L470</f>
        <v>17400</v>
      </c>
      <c r="M469" s="364"/>
      <c r="N469" s="366">
        <f>N470</f>
        <v>17400</v>
      </c>
      <c r="O469" s="364"/>
      <c r="P469" s="366">
        <f>P470</f>
        <v>17400</v>
      </c>
      <c r="Q469" s="364"/>
      <c r="R469" s="366">
        <f>R470</f>
        <v>17400</v>
      </c>
      <c r="S469" s="364"/>
      <c r="T469" s="367">
        <f>T470</f>
        <v>17400</v>
      </c>
    </row>
    <row r="470" spans="1:20" ht="10.5" customHeight="1" hidden="1">
      <c r="A470" s="403"/>
      <c r="B470" s="177">
        <v>90095</v>
      </c>
      <c r="C470" s="320" t="s">
        <v>121</v>
      </c>
      <c r="D470" s="321"/>
      <c r="E470" s="322"/>
      <c r="F470" s="363">
        <f>F471</f>
        <v>17400</v>
      </c>
      <c r="G470" s="364"/>
      <c r="H470" s="365">
        <f>H471</f>
        <v>17400</v>
      </c>
      <c r="I470" s="466"/>
      <c r="J470" s="363">
        <f>J471</f>
        <v>17400</v>
      </c>
      <c r="K470" s="364"/>
      <c r="L470" s="363">
        <f>L471</f>
        <v>17400</v>
      </c>
      <c r="M470" s="364"/>
      <c r="N470" s="363">
        <f>N471</f>
        <v>17400</v>
      </c>
      <c r="O470" s="364"/>
      <c r="P470" s="363">
        <f>P471</f>
        <v>17400</v>
      </c>
      <c r="Q470" s="364"/>
      <c r="R470" s="363">
        <f>R471</f>
        <v>17400</v>
      </c>
      <c r="S470" s="364"/>
      <c r="T470" s="365">
        <f>T471</f>
        <v>17400</v>
      </c>
    </row>
    <row r="471" spans="1:20" ht="10.5" customHeight="1" hidden="1">
      <c r="A471" s="139"/>
      <c r="B471" s="176"/>
      <c r="C471" s="294">
        <v>4300</v>
      </c>
      <c r="D471" s="295"/>
      <c r="E471" s="166" t="s">
        <v>117</v>
      </c>
      <c r="F471" s="89">
        <f>SUM(Starostwo!F459)</f>
        <v>17400</v>
      </c>
      <c r="G471" s="218">
        <f>SUM(Starostwo!G459)</f>
        <v>0</v>
      </c>
      <c r="H471" s="335">
        <f>SUM(F471:G471)</f>
        <v>17400</v>
      </c>
      <c r="I471" s="467">
        <f>SUM(Starostwo!I459)</f>
        <v>0</v>
      </c>
      <c r="J471" s="90">
        <f>SUM(H471:I471)</f>
        <v>17400</v>
      </c>
      <c r="K471" s="218">
        <f>SUM(Starostwo!K459)</f>
        <v>0</v>
      </c>
      <c r="L471" s="90">
        <f>SUM(J471:K471)</f>
        <v>17400</v>
      </c>
      <c r="M471" s="218">
        <f>SUM(Starostwo!M459)</f>
        <v>0</v>
      </c>
      <c r="N471" s="90">
        <f>SUM(L471:M471)</f>
        <v>17400</v>
      </c>
      <c r="O471" s="218">
        <f>SUM(Starostwo!O459)</f>
        <v>0</v>
      </c>
      <c r="P471" s="90">
        <f>SUM(N471:O471)</f>
        <v>17400</v>
      </c>
      <c r="Q471" s="218">
        <f>SUM(Starostwo!Q459)</f>
        <v>0</v>
      </c>
      <c r="R471" s="90">
        <f>SUM(P471:Q471)</f>
        <v>17400</v>
      </c>
      <c r="S471" s="218">
        <f>SUM(Starostwo!S459)</f>
        <v>0</v>
      </c>
      <c r="T471" s="335">
        <f>SUM(R471:S471)</f>
        <v>17400</v>
      </c>
    </row>
    <row r="472" spans="1:20" ht="0.75" customHeight="1">
      <c r="A472" s="133">
        <v>921</v>
      </c>
      <c r="B472" s="395" t="s">
        <v>149</v>
      </c>
      <c r="C472" s="396"/>
      <c r="D472" s="396"/>
      <c r="E472" s="397"/>
      <c r="F472" s="366">
        <f>F473+F475+F477</f>
        <v>420700</v>
      </c>
      <c r="G472" s="364"/>
      <c r="H472" s="367">
        <f>H473+H475+H477</f>
        <v>420700</v>
      </c>
      <c r="I472" s="466"/>
      <c r="J472" s="366">
        <f>J473+J475+J477</f>
        <v>420700</v>
      </c>
      <c r="K472" s="364"/>
      <c r="L472" s="366">
        <f>L473+L475+L477</f>
        <v>420700</v>
      </c>
      <c r="M472" s="364"/>
      <c r="N472" s="366">
        <f>N473+N475+N477</f>
        <v>420700</v>
      </c>
      <c r="O472" s="364"/>
      <c r="P472" s="366">
        <f>P473+P475+P477</f>
        <v>420700</v>
      </c>
      <c r="Q472" s="364"/>
      <c r="R472" s="366">
        <f>R473+R475+R477</f>
        <v>420700</v>
      </c>
      <c r="S472" s="364"/>
      <c r="T472" s="367">
        <f>T473+T475+T477</f>
        <v>420700</v>
      </c>
    </row>
    <row r="473" spans="1:20" ht="10.5" customHeight="1" hidden="1">
      <c r="A473" s="403"/>
      <c r="B473" s="127">
        <v>92116</v>
      </c>
      <c r="C473" s="193" t="s">
        <v>150</v>
      </c>
      <c r="D473" s="194"/>
      <c r="E473" s="195"/>
      <c r="F473" s="363">
        <f>F474</f>
        <v>5000</v>
      </c>
      <c r="G473" s="364"/>
      <c r="H473" s="365">
        <f>H474</f>
        <v>5000</v>
      </c>
      <c r="I473" s="466"/>
      <c r="J473" s="363">
        <f>J474</f>
        <v>5000</v>
      </c>
      <c r="K473" s="364"/>
      <c r="L473" s="363">
        <f>L474</f>
        <v>5000</v>
      </c>
      <c r="M473" s="364"/>
      <c r="N473" s="363">
        <f>N474</f>
        <v>5000</v>
      </c>
      <c r="O473" s="364"/>
      <c r="P473" s="363">
        <f>P474</f>
        <v>5000</v>
      </c>
      <c r="Q473" s="364"/>
      <c r="R473" s="363">
        <f>R474</f>
        <v>5000</v>
      </c>
      <c r="S473" s="364"/>
      <c r="T473" s="365">
        <f>T474</f>
        <v>5000</v>
      </c>
    </row>
    <row r="474" spans="1:20" ht="10.5" customHeight="1" hidden="1">
      <c r="A474" s="136"/>
      <c r="B474" s="146"/>
      <c r="C474" s="302">
        <v>2310</v>
      </c>
      <c r="D474" s="303"/>
      <c r="E474" s="181" t="s">
        <v>224</v>
      </c>
      <c r="F474" s="182">
        <f>SUM(Starostwo!F462)</f>
        <v>5000</v>
      </c>
      <c r="G474" s="218">
        <f>SUM(Starostwo!G462)</f>
        <v>0</v>
      </c>
      <c r="H474" s="342">
        <f>SUM(F474:G474)</f>
        <v>5000</v>
      </c>
      <c r="I474" s="467">
        <f>SUM(Starostwo!I462)</f>
        <v>0</v>
      </c>
      <c r="J474" s="182">
        <f>SUM(H474:I474)</f>
        <v>5000</v>
      </c>
      <c r="K474" s="218">
        <f>SUM(Starostwo!K462)</f>
        <v>0</v>
      </c>
      <c r="L474" s="182">
        <f>SUM(J474:K474)</f>
        <v>5000</v>
      </c>
      <c r="M474" s="218">
        <f>SUM(Starostwo!M462)</f>
        <v>0</v>
      </c>
      <c r="N474" s="182">
        <f>SUM(L474:M474)</f>
        <v>5000</v>
      </c>
      <c r="O474" s="218">
        <f>SUM(Starostwo!O462)</f>
        <v>0</v>
      </c>
      <c r="P474" s="182">
        <f>SUM(N474:O474)</f>
        <v>5000</v>
      </c>
      <c r="Q474" s="218">
        <f>SUM(Starostwo!Q462)</f>
        <v>0</v>
      </c>
      <c r="R474" s="182">
        <f>SUM(P474:Q474)</f>
        <v>5000</v>
      </c>
      <c r="S474" s="218">
        <f>SUM(Starostwo!S462)</f>
        <v>0</v>
      </c>
      <c r="T474" s="342">
        <f>SUM(R474:S474)</f>
        <v>5000</v>
      </c>
    </row>
    <row r="475" spans="1:20" ht="10.5" customHeight="1" hidden="1">
      <c r="A475" s="136"/>
      <c r="B475" s="127">
        <v>92118</v>
      </c>
      <c r="C475" s="193" t="s">
        <v>225</v>
      </c>
      <c r="D475" s="194"/>
      <c r="E475" s="195"/>
      <c r="F475" s="363">
        <f>F476</f>
        <v>401000</v>
      </c>
      <c r="G475" s="364"/>
      <c r="H475" s="365">
        <f>H476</f>
        <v>401000</v>
      </c>
      <c r="I475" s="466"/>
      <c r="J475" s="363">
        <f>J476</f>
        <v>401000</v>
      </c>
      <c r="K475" s="364"/>
      <c r="L475" s="363">
        <f>L476</f>
        <v>401000</v>
      </c>
      <c r="M475" s="364"/>
      <c r="N475" s="363">
        <f>N476</f>
        <v>401000</v>
      </c>
      <c r="O475" s="364"/>
      <c r="P475" s="363">
        <f>P476</f>
        <v>401000</v>
      </c>
      <c r="Q475" s="364"/>
      <c r="R475" s="363">
        <f>R476</f>
        <v>401000</v>
      </c>
      <c r="S475" s="364"/>
      <c r="T475" s="365">
        <f>T476</f>
        <v>401000</v>
      </c>
    </row>
    <row r="476" spans="1:20" ht="10.5" customHeight="1" hidden="1">
      <c r="A476" s="136"/>
      <c r="B476" s="146"/>
      <c r="C476" s="302">
        <v>2330</v>
      </c>
      <c r="D476" s="303"/>
      <c r="E476" s="181" t="s">
        <v>226</v>
      </c>
      <c r="F476" s="182">
        <f>SUM(Starostwo!F464)</f>
        <v>401000</v>
      </c>
      <c r="G476" s="218">
        <f>SUM(Starostwo!G464)</f>
        <v>0</v>
      </c>
      <c r="H476" s="342">
        <f>SUM(F476:G476)</f>
        <v>401000</v>
      </c>
      <c r="I476" s="467">
        <f>SUM(Starostwo!I464)</f>
        <v>0</v>
      </c>
      <c r="J476" s="182">
        <f>SUM(H476:I476)</f>
        <v>401000</v>
      </c>
      <c r="K476" s="218">
        <f>SUM(Starostwo!K464)</f>
        <v>0</v>
      </c>
      <c r="L476" s="182">
        <f>SUM(J476:K476)</f>
        <v>401000</v>
      </c>
      <c r="M476" s="218">
        <f>SUM(Starostwo!M464)</f>
        <v>0</v>
      </c>
      <c r="N476" s="182">
        <f>SUM(L476:M476)</f>
        <v>401000</v>
      </c>
      <c r="O476" s="218">
        <f>SUM(Starostwo!O464)</f>
        <v>0</v>
      </c>
      <c r="P476" s="182">
        <f>SUM(N476:O476)</f>
        <v>401000</v>
      </c>
      <c r="Q476" s="218">
        <f>SUM(Starostwo!Q464)</f>
        <v>0</v>
      </c>
      <c r="R476" s="182">
        <f>SUM(P476:Q476)</f>
        <v>401000</v>
      </c>
      <c r="S476" s="218">
        <f>SUM(Starostwo!S464)</f>
        <v>0</v>
      </c>
      <c r="T476" s="342">
        <f>SUM(R476:S476)</f>
        <v>401000</v>
      </c>
    </row>
    <row r="477" spans="1:20" ht="10.5" customHeight="1" hidden="1">
      <c r="A477" s="136"/>
      <c r="B477" s="127">
        <v>92195</v>
      </c>
      <c r="C477" s="193" t="s">
        <v>121</v>
      </c>
      <c r="D477" s="194"/>
      <c r="E477" s="195"/>
      <c r="F477" s="363">
        <f>SUM(F478:F480)</f>
        <v>14700</v>
      </c>
      <c r="G477" s="364"/>
      <c r="H477" s="365">
        <f>SUM(H478:H480)</f>
        <v>14700</v>
      </c>
      <c r="I477" s="466"/>
      <c r="J477" s="363">
        <f>SUM(J478:J480)</f>
        <v>14700</v>
      </c>
      <c r="K477" s="364"/>
      <c r="L477" s="363">
        <f>SUM(L478:L480)</f>
        <v>14700</v>
      </c>
      <c r="M477" s="364"/>
      <c r="N477" s="363">
        <f>SUM(N478:N480)</f>
        <v>14700</v>
      </c>
      <c r="O477" s="364"/>
      <c r="P477" s="363">
        <f>SUM(P478:P480)</f>
        <v>14700</v>
      </c>
      <c r="Q477" s="364"/>
      <c r="R477" s="363">
        <f>SUM(R478:R480)</f>
        <v>14700</v>
      </c>
      <c r="S477" s="364"/>
      <c r="T477" s="365">
        <f>SUM(T478:T480)</f>
        <v>14700</v>
      </c>
    </row>
    <row r="478" spans="1:20" ht="10.5" customHeight="1" hidden="1">
      <c r="A478" s="136"/>
      <c r="B478" s="249"/>
      <c r="C478" s="292">
        <v>4170</v>
      </c>
      <c r="D478" s="192"/>
      <c r="E478" s="165" t="s">
        <v>131</v>
      </c>
      <c r="F478" s="93">
        <f>SUM(Starostwo!F466)</f>
        <v>50</v>
      </c>
      <c r="G478" s="218">
        <f>SUM(Starostwo!G466)</f>
        <v>0</v>
      </c>
      <c r="H478" s="334">
        <f>SUM(F478:G478)</f>
        <v>50</v>
      </c>
      <c r="I478" s="467">
        <f>SUM(Starostwo!I466)</f>
        <v>0</v>
      </c>
      <c r="J478" s="93">
        <f>SUM(H478:I478)</f>
        <v>50</v>
      </c>
      <c r="K478" s="218">
        <f>SUM(Starostwo!K466)</f>
        <v>0</v>
      </c>
      <c r="L478" s="93">
        <f>SUM(J478:K478)</f>
        <v>50</v>
      </c>
      <c r="M478" s="218">
        <f>SUM(Starostwo!M466)</f>
        <v>0</v>
      </c>
      <c r="N478" s="93">
        <f>SUM(L478:M478)</f>
        <v>50</v>
      </c>
      <c r="O478" s="218">
        <f>SUM(Starostwo!O466)</f>
        <v>0</v>
      </c>
      <c r="P478" s="93">
        <f>SUM(N478:O478)</f>
        <v>50</v>
      </c>
      <c r="Q478" s="218">
        <f>SUM(Starostwo!Q466)</f>
        <v>0</v>
      </c>
      <c r="R478" s="93">
        <f>SUM(P478:Q478)</f>
        <v>50</v>
      </c>
      <c r="S478" s="218">
        <f>SUM(Starostwo!S466)</f>
        <v>0</v>
      </c>
      <c r="T478" s="334">
        <f>SUM(R478:S478)</f>
        <v>50</v>
      </c>
    </row>
    <row r="479" spans="1:20" ht="10.5" customHeight="1" hidden="1">
      <c r="A479" s="136"/>
      <c r="B479" s="239"/>
      <c r="C479" s="293">
        <v>4210</v>
      </c>
      <c r="D479" s="296"/>
      <c r="E479" s="120" t="s">
        <v>119</v>
      </c>
      <c r="F479" s="89">
        <f>SUM(Starostwo!F467)</f>
        <v>7450</v>
      </c>
      <c r="G479" s="218">
        <f>SUM(Starostwo!G467)</f>
        <v>0</v>
      </c>
      <c r="H479" s="335">
        <f>SUM(F479:G479)</f>
        <v>7450</v>
      </c>
      <c r="I479" s="467">
        <f>SUM(Starostwo!I467)</f>
        <v>0</v>
      </c>
      <c r="J479" s="90">
        <f>SUM(H479:I479)</f>
        <v>7450</v>
      </c>
      <c r="K479" s="218">
        <f>SUM(Starostwo!K467)</f>
        <v>0</v>
      </c>
      <c r="L479" s="90">
        <f>SUM(J479:K479)</f>
        <v>7450</v>
      </c>
      <c r="M479" s="218">
        <f>SUM(Starostwo!M467)</f>
        <v>0</v>
      </c>
      <c r="N479" s="90">
        <f>SUM(L479:M479)</f>
        <v>7450</v>
      </c>
      <c r="O479" s="218">
        <f>SUM(Starostwo!O467)</f>
        <v>0</v>
      </c>
      <c r="P479" s="90">
        <f>SUM(N479:O479)</f>
        <v>7450</v>
      </c>
      <c r="Q479" s="218">
        <f>SUM(Starostwo!Q467)</f>
        <v>0</v>
      </c>
      <c r="R479" s="90">
        <f>SUM(P479:Q479)</f>
        <v>7450</v>
      </c>
      <c r="S479" s="218">
        <f>SUM(Starostwo!S467)</f>
        <v>0</v>
      </c>
      <c r="T479" s="335">
        <f>SUM(R479:S479)</f>
        <v>7450</v>
      </c>
    </row>
    <row r="480" spans="1:20" ht="12.75" hidden="1">
      <c r="A480" s="139"/>
      <c r="B480" s="404"/>
      <c r="C480" s="304">
        <v>4300</v>
      </c>
      <c r="D480" s="305"/>
      <c r="E480" s="122" t="s">
        <v>117</v>
      </c>
      <c r="F480" s="89">
        <f>SUM(Starostwo!F468)</f>
        <v>7200</v>
      </c>
      <c r="G480" s="218">
        <f>SUM(Starostwo!G468)</f>
        <v>0</v>
      </c>
      <c r="H480" s="335">
        <f>SUM(F480:G480)</f>
        <v>7200</v>
      </c>
      <c r="I480" s="467">
        <f>SUM(Starostwo!I468)</f>
        <v>0</v>
      </c>
      <c r="J480" s="90">
        <f>SUM(H480:I480)</f>
        <v>7200</v>
      </c>
      <c r="K480" s="218">
        <f>SUM(Starostwo!K468)</f>
        <v>0</v>
      </c>
      <c r="L480" s="90">
        <f>SUM(J480:K480)</f>
        <v>7200</v>
      </c>
      <c r="M480" s="218">
        <f>SUM(Starostwo!M468)</f>
        <v>0</v>
      </c>
      <c r="N480" s="90">
        <f>SUM(L480:M480)</f>
        <v>7200</v>
      </c>
      <c r="O480" s="218">
        <f>SUM(Starostwo!O468)</f>
        <v>0</v>
      </c>
      <c r="P480" s="90">
        <f>SUM(N480:O480)</f>
        <v>7200</v>
      </c>
      <c r="Q480" s="218">
        <f>SUM(Starostwo!Q468)</f>
        <v>0</v>
      </c>
      <c r="R480" s="90">
        <f>SUM(P480:Q480)</f>
        <v>7200</v>
      </c>
      <c r="S480" s="218">
        <f>SUM(Starostwo!S468)</f>
        <v>0</v>
      </c>
      <c r="T480" s="335">
        <f>SUM(R480:S480)</f>
        <v>7200</v>
      </c>
    </row>
    <row r="481" spans="1:20" ht="15" hidden="1">
      <c r="A481" s="133">
        <v>926</v>
      </c>
      <c r="B481" s="196" t="s">
        <v>151</v>
      </c>
      <c r="C481" s="197"/>
      <c r="D481" s="197"/>
      <c r="E481" s="198"/>
      <c r="F481" s="366">
        <f>F482</f>
        <v>28700</v>
      </c>
      <c r="G481" s="364"/>
      <c r="H481" s="367">
        <f>H482</f>
        <v>28700</v>
      </c>
      <c r="I481" s="466"/>
      <c r="J481" s="366">
        <f>J482</f>
        <v>28700</v>
      </c>
      <c r="K481" s="364"/>
      <c r="L481" s="366">
        <f>L482</f>
        <v>28700</v>
      </c>
      <c r="M481" s="364"/>
      <c r="N481" s="366">
        <f>N482</f>
        <v>28700</v>
      </c>
      <c r="O481" s="364"/>
      <c r="P481" s="366">
        <f>P482</f>
        <v>28700</v>
      </c>
      <c r="Q481" s="364"/>
      <c r="R481" s="366">
        <f>R482</f>
        <v>28700</v>
      </c>
      <c r="S481" s="364"/>
      <c r="T481" s="367">
        <f>T482</f>
        <v>28700</v>
      </c>
    </row>
    <row r="482" spans="1:20" s="310" customFormat="1" ht="10.5" customHeight="1" hidden="1">
      <c r="A482" s="403"/>
      <c r="B482" s="147">
        <v>92695</v>
      </c>
      <c r="C482" s="189" t="s">
        <v>121</v>
      </c>
      <c r="D482" s="190"/>
      <c r="E482" s="191"/>
      <c r="F482" s="363">
        <f>SUM(F483:F485)</f>
        <v>28700</v>
      </c>
      <c r="G482" s="364"/>
      <c r="H482" s="365">
        <f>H483+H484+H485</f>
        <v>28700</v>
      </c>
      <c r="I482" s="466"/>
      <c r="J482" s="363">
        <f>J483+J484+J485</f>
        <v>28700</v>
      </c>
      <c r="K482" s="364"/>
      <c r="L482" s="363">
        <f>L483+L484+L485</f>
        <v>28700</v>
      </c>
      <c r="M482" s="364"/>
      <c r="N482" s="363">
        <f>N483+N484+N485</f>
        <v>28700</v>
      </c>
      <c r="O482" s="364"/>
      <c r="P482" s="363">
        <f>P483+P484+P485</f>
        <v>28700</v>
      </c>
      <c r="Q482" s="364"/>
      <c r="R482" s="363">
        <f>R483+R484+R485</f>
        <v>28700</v>
      </c>
      <c r="S482" s="364"/>
      <c r="T482" s="365">
        <f>T483+T484+T485</f>
        <v>28700</v>
      </c>
    </row>
    <row r="483" spans="1:20" ht="12.75" hidden="1">
      <c r="A483" s="136"/>
      <c r="B483" s="249"/>
      <c r="C483" s="292">
        <v>4170</v>
      </c>
      <c r="D483" s="192"/>
      <c r="E483" s="165" t="s">
        <v>131</v>
      </c>
      <c r="F483" s="93">
        <f>SUM(Starostwo!F471)</f>
        <v>1000</v>
      </c>
      <c r="G483" s="218">
        <f>SUM(Starostwo!G471)</f>
        <v>0</v>
      </c>
      <c r="H483" s="334">
        <f aca="true" t="shared" si="39" ref="H483:H492">SUM(F483:G483)</f>
        <v>1000</v>
      </c>
      <c r="I483" s="467">
        <f>SUM(Starostwo!I471)</f>
        <v>0</v>
      </c>
      <c r="J483" s="93">
        <f aca="true" t="shared" si="40" ref="J483:J492">SUM(H483:I483)</f>
        <v>1000</v>
      </c>
      <c r="K483" s="218">
        <f>SUM(Starostwo!K471)</f>
        <v>0</v>
      </c>
      <c r="L483" s="93">
        <f aca="true" t="shared" si="41" ref="L483:L492">SUM(J483:K483)</f>
        <v>1000</v>
      </c>
      <c r="M483" s="218">
        <f>SUM(Starostwo!M471)</f>
        <v>0</v>
      </c>
      <c r="N483" s="93">
        <f aca="true" t="shared" si="42" ref="N483:N492">SUM(L483:M483)</f>
        <v>1000</v>
      </c>
      <c r="O483" s="218">
        <f>SUM(Starostwo!O471)</f>
        <v>0</v>
      </c>
      <c r="P483" s="93">
        <f aca="true" t="shared" si="43" ref="P483:P492">SUM(N483:O483)</f>
        <v>1000</v>
      </c>
      <c r="Q483" s="218">
        <f>SUM(Starostwo!Q471)</f>
        <v>0</v>
      </c>
      <c r="R483" s="93">
        <f aca="true" t="shared" si="44" ref="R483:R492">SUM(P483:Q483)</f>
        <v>1000</v>
      </c>
      <c r="S483" s="218">
        <f>SUM(Starostwo!S471)</f>
        <v>0</v>
      </c>
      <c r="T483" s="334">
        <f aca="true" t="shared" si="45" ref="T483:T492">SUM(R483:S483)</f>
        <v>1000</v>
      </c>
    </row>
    <row r="484" spans="1:20" ht="12.75" hidden="1">
      <c r="A484" s="136"/>
      <c r="B484" s="239"/>
      <c r="C484" s="293">
        <v>4210</v>
      </c>
      <c r="D484" s="296"/>
      <c r="E484" s="120" t="s">
        <v>119</v>
      </c>
      <c r="F484" s="89">
        <f>SUM(Starostwo!F472)</f>
        <v>15500</v>
      </c>
      <c r="G484" s="218">
        <f>SUM(Starostwo!G472)</f>
        <v>0</v>
      </c>
      <c r="H484" s="335">
        <f t="shared" si="39"/>
        <v>15500</v>
      </c>
      <c r="I484" s="467">
        <f>SUM(Starostwo!I472)</f>
        <v>0</v>
      </c>
      <c r="J484" s="90">
        <f t="shared" si="40"/>
        <v>15500</v>
      </c>
      <c r="K484" s="218">
        <f>SUM(Starostwo!K472)</f>
        <v>0</v>
      </c>
      <c r="L484" s="90">
        <f t="shared" si="41"/>
        <v>15500</v>
      </c>
      <c r="M484" s="218">
        <f>SUM(Starostwo!M472)</f>
        <v>0</v>
      </c>
      <c r="N484" s="90">
        <f t="shared" si="42"/>
        <v>15500</v>
      </c>
      <c r="O484" s="218">
        <f>SUM(Starostwo!O472)</f>
        <v>0</v>
      </c>
      <c r="P484" s="90">
        <f t="shared" si="43"/>
        <v>15500</v>
      </c>
      <c r="Q484" s="218">
        <f>SUM(Starostwo!Q472)</f>
        <v>0</v>
      </c>
      <c r="R484" s="90">
        <f t="shared" si="44"/>
        <v>15500</v>
      </c>
      <c r="S484" s="218">
        <f>SUM(Starostwo!S472)</f>
        <v>0</v>
      </c>
      <c r="T484" s="335">
        <f t="shared" si="45"/>
        <v>15500</v>
      </c>
    </row>
    <row r="485" spans="1:20" ht="12.75" hidden="1">
      <c r="A485" s="136"/>
      <c r="B485" s="402"/>
      <c r="C485" s="304">
        <v>4300</v>
      </c>
      <c r="D485" s="305"/>
      <c r="E485" s="122" t="s">
        <v>117</v>
      </c>
      <c r="F485" s="210">
        <f>SUM(Starostwo!F473)</f>
        <v>12200</v>
      </c>
      <c r="G485" s="218">
        <f>SUM(Starostwo!G473)</f>
        <v>0</v>
      </c>
      <c r="H485" s="349">
        <f t="shared" si="39"/>
        <v>12200</v>
      </c>
      <c r="I485" s="467">
        <f>SUM(Starostwo!I473)</f>
        <v>0</v>
      </c>
      <c r="J485" s="211">
        <f t="shared" si="40"/>
        <v>12200</v>
      </c>
      <c r="K485" s="218">
        <f>SUM(Starostwo!K473)</f>
        <v>0</v>
      </c>
      <c r="L485" s="211">
        <f t="shared" si="41"/>
        <v>12200</v>
      </c>
      <c r="M485" s="218">
        <f>SUM(Starostwo!M473)</f>
        <v>0</v>
      </c>
      <c r="N485" s="211">
        <f t="shared" si="42"/>
        <v>12200</v>
      </c>
      <c r="O485" s="218">
        <f>SUM(Starostwo!O473)</f>
        <v>0</v>
      </c>
      <c r="P485" s="211">
        <f t="shared" si="43"/>
        <v>12200</v>
      </c>
      <c r="Q485" s="218">
        <f>SUM(Starostwo!Q473)</f>
        <v>0</v>
      </c>
      <c r="R485" s="211">
        <f t="shared" si="44"/>
        <v>12200</v>
      </c>
      <c r="S485" s="218">
        <f>SUM(Starostwo!S473)</f>
        <v>0</v>
      </c>
      <c r="T485" s="349">
        <f t="shared" si="45"/>
        <v>12200</v>
      </c>
    </row>
    <row r="486" spans="1:20" ht="10.5" customHeight="1" hidden="1">
      <c r="A486" s="136"/>
      <c r="B486" s="208"/>
      <c r="C486" s="400"/>
      <c r="D486" s="401"/>
      <c r="E486" s="214"/>
      <c r="F486" s="61"/>
      <c r="G486" s="218"/>
      <c r="H486" s="346"/>
      <c r="I486" s="467"/>
      <c r="J486" s="61"/>
      <c r="K486" s="218"/>
      <c r="L486" s="61"/>
      <c r="M486" s="218"/>
      <c r="N486" s="61"/>
      <c r="O486" s="218"/>
      <c r="P486" s="61"/>
      <c r="Q486" s="218"/>
      <c r="R486" s="61"/>
      <c r="S486" s="218"/>
      <c r="T486" s="346"/>
    </row>
    <row r="487" spans="1:20" ht="10.5" customHeight="1" hidden="1">
      <c r="A487" s="136"/>
      <c r="B487" s="209"/>
      <c r="C487" s="400"/>
      <c r="D487" s="401"/>
      <c r="E487" s="214"/>
      <c r="F487" s="61"/>
      <c r="G487" s="218"/>
      <c r="H487" s="346"/>
      <c r="I487" s="467"/>
      <c r="J487" s="61"/>
      <c r="K487" s="218"/>
      <c r="L487" s="61"/>
      <c r="M487" s="218"/>
      <c r="N487" s="61"/>
      <c r="O487" s="218"/>
      <c r="P487" s="61"/>
      <c r="Q487" s="218"/>
      <c r="R487" s="61"/>
      <c r="S487" s="218"/>
      <c r="T487" s="346"/>
    </row>
    <row r="488" spans="1:20" ht="10.5" customHeight="1" hidden="1">
      <c r="A488" s="136"/>
      <c r="B488" s="209"/>
      <c r="C488" s="399"/>
      <c r="D488" s="287"/>
      <c r="E488" s="215"/>
      <c r="F488" s="212"/>
      <c r="G488" s="221"/>
      <c r="H488" s="347">
        <f t="shared" si="39"/>
        <v>0</v>
      </c>
      <c r="I488" s="472"/>
      <c r="J488" s="213">
        <f t="shared" si="40"/>
        <v>0</v>
      </c>
      <c r="K488" s="221"/>
      <c r="L488" s="213">
        <f t="shared" si="41"/>
        <v>0</v>
      </c>
      <c r="M488" s="221"/>
      <c r="N488" s="213">
        <f t="shared" si="42"/>
        <v>0</v>
      </c>
      <c r="O488" s="221"/>
      <c r="P488" s="213">
        <f t="shared" si="43"/>
        <v>0</v>
      </c>
      <c r="Q488" s="221"/>
      <c r="R488" s="213">
        <f t="shared" si="44"/>
        <v>0</v>
      </c>
      <c r="S488" s="221"/>
      <c r="T488" s="347">
        <f t="shared" si="45"/>
        <v>0</v>
      </c>
    </row>
    <row r="489" spans="1:20" ht="10.5" customHeight="1" hidden="1">
      <c r="A489" s="136"/>
      <c r="B489" s="208"/>
      <c r="C489" s="399"/>
      <c r="D489" s="287"/>
      <c r="E489" s="168"/>
      <c r="F489" s="89"/>
      <c r="G489" s="218"/>
      <c r="H489" s="335">
        <f t="shared" si="39"/>
        <v>0</v>
      </c>
      <c r="I489" s="467"/>
      <c r="J489" s="90">
        <f t="shared" si="40"/>
        <v>0</v>
      </c>
      <c r="K489" s="218"/>
      <c r="L489" s="90">
        <f t="shared" si="41"/>
        <v>0</v>
      </c>
      <c r="M489" s="218"/>
      <c r="N489" s="90">
        <f t="shared" si="42"/>
        <v>0</v>
      </c>
      <c r="O489" s="218"/>
      <c r="P489" s="90">
        <f t="shared" si="43"/>
        <v>0</v>
      </c>
      <c r="Q489" s="218"/>
      <c r="R489" s="90">
        <f t="shared" si="44"/>
        <v>0</v>
      </c>
      <c r="S489" s="218"/>
      <c r="T489" s="335">
        <f t="shared" si="45"/>
        <v>0</v>
      </c>
    </row>
    <row r="490" spans="1:20" ht="10.5" customHeight="1" hidden="1">
      <c r="A490" s="136"/>
      <c r="B490" s="208"/>
      <c r="C490" s="399"/>
      <c r="D490" s="287"/>
      <c r="E490" s="336"/>
      <c r="F490" s="90"/>
      <c r="G490" s="218"/>
      <c r="H490" s="335">
        <f t="shared" si="39"/>
        <v>0</v>
      </c>
      <c r="I490" s="467"/>
      <c r="J490" s="90">
        <f t="shared" si="40"/>
        <v>0</v>
      </c>
      <c r="K490" s="218"/>
      <c r="L490" s="90">
        <f t="shared" si="41"/>
        <v>0</v>
      </c>
      <c r="M490" s="218"/>
      <c r="N490" s="90">
        <f t="shared" si="42"/>
        <v>0</v>
      </c>
      <c r="O490" s="218"/>
      <c r="P490" s="90">
        <f t="shared" si="43"/>
        <v>0</v>
      </c>
      <c r="Q490" s="218"/>
      <c r="R490" s="90">
        <f t="shared" si="44"/>
        <v>0</v>
      </c>
      <c r="S490" s="218"/>
      <c r="T490" s="335">
        <f t="shared" si="45"/>
        <v>0</v>
      </c>
    </row>
    <row r="491" spans="1:20" ht="10.5" customHeight="1" hidden="1">
      <c r="A491" s="136"/>
      <c r="B491" s="209"/>
      <c r="C491" s="400"/>
      <c r="D491" s="401"/>
      <c r="E491" s="214"/>
      <c r="F491" s="83"/>
      <c r="G491" s="350"/>
      <c r="H491" s="84"/>
      <c r="I491" s="350"/>
      <c r="J491" s="83"/>
      <c r="K491" s="350"/>
      <c r="L491" s="83"/>
      <c r="M491" s="350"/>
      <c r="N491" s="83"/>
      <c r="O491" s="350"/>
      <c r="P491" s="83"/>
      <c r="Q491" s="350"/>
      <c r="R491" s="83"/>
      <c r="S491" s="350"/>
      <c r="T491" s="84"/>
    </row>
    <row r="492" spans="1:20" ht="10.5" customHeight="1" hidden="1">
      <c r="A492" s="139"/>
      <c r="B492" s="209"/>
      <c r="C492" s="399"/>
      <c r="D492" s="287"/>
      <c r="E492" s="215"/>
      <c r="F492" s="89"/>
      <c r="G492" s="218"/>
      <c r="H492" s="335">
        <f t="shared" si="39"/>
        <v>0</v>
      </c>
      <c r="I492" s="467"/>
      <c r="J492" s="90">
        <f t="shared" si="40"/>
        <v>0</v>
      </c>
      <c r="K492" s="218"/>
      <c r="L492" s="90">
        <f t="shared" si="41"/>
        <v>0</v>
      </c>
      <c r="M492" s="218"/>
      <c r="N492" s="90">
        <f t="shared" si="42"/>
        <v>0</v>
      </c>
      <c r="O492" s="218"/>
      <c r="P492" s="90">
        <f t="shared" si="43"/>
        <v>0</v>
      </c>
      <c r="Q492" s="218"/>
      <c r="R492" s="90">
        <f t="shared" si="44"/>
        <v>0</v>
      </c>
      <c r="S492" s="218"/>
      <c r="T492" s="335">
        <f t="shared" si="45"/>
        <v>0</v>
      </c>
    </row>
    <row r="493" spans="1:20" ht="16.5" thickBot="1">
      <c r="A493" s="141"/>
      <c r="B493" s="156"/>
      <c r="C493" s="99"/>
      <c r="D493" s="99"/>
      <c r="E493" s="180" t="s">
        <v>152</v>
      </c>
      <c r="F493" s="100">
        <f>SUM(F3+F6+F11+F28+F32+F53+F102+F137+F142+F145+F256+F268+F284+F390+F408+F469+F472+F481)</f>
        <v>33472187</v>
      </c>
      <c r="G493" s="100">
        <f>SUM(G3+G6+G11+G28+G32+G53+G102+G137+G142+G145+G256+G268+G284+G390+G408+G469+G472+G481)</f>
        <v>110008</v>
      </c>
      <c r="H493" s="100">
        <f>SUM(H3+H6+H11+H28+H32+H53+H102+H137+H142+H145+H256+H268+H284+H390+H408+H469+H472+H481)</f>
        <v>33582195</v>
      </c>
      <c r="I493" s="475">
        <f>SUM(I3:I492)</f>
        <v>0</v>
      </c>
      <c r="J493" s="100">
        <f>SUM(J3+J6+J11+J28+J32+J53+J102+J137+J142+J145+J256+J268+J284+J390+J408+J469+J472+J481)</f>
        <v>33582195</v>
      </c>
      <c r="K493" s="223">
        <f>SUM(K3:K492)</f>
        <v>0</v>
      </c>
      <c r="L493" s="100">
        <f>SUM(L3+L6+L11+L28+L32+L53+L102+L137+L142+L145+L256+L268+L284+L390+L408+L469+L472+L481)</f>
        <v>33582195</v>
      </c>
      <c r="M493" s="223">
        <f>SUM(M3:M492)</f>
        <v>0</v>
      </c>
      <c r="N493" s="100">
        <f>SUM(N3+N6+N11+N28+N32+N53+N102+N137+N142+N145+N256+N268+N284+N390+N408+N469+N472+N481)</f>
        <v>33542195</v>
      </c>
      <c r="O493" s="223">
        <f>SUM(O3:O492)</f>
        <v>0</v>
      </c>
      <c r="P493" s="100">
        <f>SUM(P3+P6+P11+P28+P32+P53+P102+P137+P142+P145+P256+P268+P284+P390+P408+P469+P472+P481)</f>
        <v>33582195</v>
      </c>
      <c r="Q493" s="223">
        <f>SUM(Q3:Q492)</f>
        <v>0</v>
      </c>
      <c r="R493" s="100">
        <f>SUM(R3+R6+R11+R28+R32+R53+R102+R137+R142+R145+R256+R268+R284+R390+R408+R469+R472+R481)</f>
        <v>33582195</v>
      </c>
      <c r="S493" s="223">
        <f>SUM(S3:S492)</f>
        <v>0</v>
      </c>
      <c r="T493" s="351">
        <f>SUM(T3+T6+T11+T28+T32+T53+T102+T137+T142+T145+T256+T268+T284+T390+T408+T469+T472+T481)</f>
        <v>33582195</v>
      </c>
    </row>
    <row r="494" spans="1:20" ht="12.75">
      <c r="A494" s="142"/>
      <c r="B494" s="157"/>
      <c r="C494" s="83"/>
      <c r="D494" s="83"/>
      <c r="E494" s="172"/>
      <c r="F494" s="101"/>
      <c r="G494" s="221"/>
      <c r="H494" s="102"/>
      <c r="I494" s="221"/>
      <c r="J494" s="102"/>
      <c r="K494" s="221"/>
      <c r="L494" s="102"/>
      <c r="M494" s="221"/>
      <c r="N494" s="102"/>
      <c r="O494" s="221"/>
      <c r="P494" s="102"/>
      <c r="Q494" s="221"/>
      <c r="R494" s="102"/>
      <c r="S494" s="221"/>
      <c r="T494" s="352"/>
    </row>
    <row r="495" spans="1:20" ht="12.75">
      <c r="A495" s="142"/>
      <c r="B495" s="157"/>
      <c r="C495" s="285" t="s">
        <v>153</v>
      </c>
      <c r="D495" s="285"/>
      <c r="E495" s="286"/>
      <c r="F495" s="103">
        <f>SUM(F493-F500-F501)</f>
        <v>24811454</v>
      </c>
      <c r="G495" s="103">
        <f>SUM(G493-G500-G501)</f>
        <v>260657</v>
      </c>
      <c r="H495" s="103">
        <f>SUM(H493-H500-H501)</f>
        <v>25072111</v>
      </c>
      <c r="I495" s="218"/>
      <c r="J495" s="103">
        <f>SUM(J493-J500-J501)</f>
        <v>25072111</v>
      </c>
      <c r="K495" s="218"/>
      <c r="L495" s="103">
        <f>SUM(L493-L500-L501)</f>
        <v>25072111</v>
      </c>
      <c r="M495" s="218"/>
      <c r="N495" s="103">
        <f>SUM(N493-N500-N501)</f>
        <v>25032111</v>
      </c>
      <c r="O495" s="218"/>
      <c r="P495" s="103">
        <f>SUM(P493-P500-P501)</f>
        <v>25072111</v>
      </c>
      <c r="Q495" s="218"/>
      <c r="R495" s="103">
        <f>SUM(R493-R500-R501)</f>
        <v>25072111</v>
      </c>
      <c r="S495" s="218"/>
      <c r="T495" s="353">
        <f>SUM(T493-T500-T501)</f>
        <v>25072111</v>
      </c>
    </row>
    <row r="496" spans="1:20" ht="24" customHeight="1">
      <c r="A496" s="337"/>
      <c r="B496" s="338"/>
      <c r="C496" s="339"/>
      <c r="D496" s="625" t="s">
        <v>154</v>
      </c>
      <c r="E496" s="626"/>
      <c r="F496" s="340">
        <f aca="true" t="shared" si="46" ref="F496:T496">SUM(F14:F17,F30,F38:F42,F55:F57,F60,F67:F71,F93,F99,F107:F116,F148:F151,F166:F169,F186:F190,F205:F209,F226:F229,F246:F249,F260:F261,F275,F281,F291:F295,F315:F319,F339:F343,F360,F370:F374,F387,F395:F398,F412:F417,F436:F440,F459:F460,F483)</f>
        <v>13739612</v>
      </c>
      <c r="G496" s="340">
        <f t="shared" si="46"/>
        <v>294035</v>
      </c>
      <c r="H496" s="340">
        <f t="shared" si="46"/>
        <v>14033647</v>
      </c>
      <c r="I496" s="340">
        <f t="shared" si="46"/>
        <v>0</v>
      </c>
      <c r="J496" s="340">
        <f t="shared" si="46"/>
        <v>14033647</v>
      </c>
      <c r="K496" s="340">
        <f t="shared" si="46"/>
        <v>0</v>
      </c>
      <c r="L496" s="340">
        <f t="shared" si="46"/>
        <v>14033647</v>
      </c>
      <c r="M496" s="340">
        <f t="shared" si="46"/>
        <v>0</v>
      </c>
      <c r="N496" s="340">
        <f t="shared" si="46"/>
        <v>14033647</v>
      </c>
      <c r="O496" s="340">
        <f t="shared" si="46"/>
        <v>0</v>
      </c>
      <c r="P496" s="340">
        <f t="shared" si="46"/>
        <v>14033647</v>
      </c>
      <c r="Q496" s="340">
        <f t="shared" si="46"/>
        <v>0</v>
      </c>
      <c r="R496" s="340">
        <f t="shared" si="46"/>
        <v>14033647</v>
      </c>
      <c r="S496" s="340">
        <f t="shared" si="46"/>
        <v>0</v>
      </c>
      <c r="T496" s="340">
        <f t="shared" si="46"/>
        <v>14033647</v>
      </c>
    </row>
    <row r="497" spans="1:20" ht="12.75">
      <c r="A497" s="142"/>
      <c r="B497" s="157"/>
      <c r="C497" s="83"/>
      <c r="D497" s="398" t="s">
        <v>155</v>
      </c>
      <c r="E497" s="398"/>
      <c r="F497" s="357">
        <f aca="true" t="shared" si="47" ref="F497:T497">SUM(F476,F474,F466,F392,F286,F270,F184,F104,F98,F97,F13)</f>
        <v>663527</v>
      </c>
      <c r="G497" s="485">
        <f t="shared" si="47"/>
        <v>14240</v>
      </c>
      <c r="H497" s="179">
        <f t="shared" si="47"/>
        <v>677767</v>
      </c>
      <c r="I497" s="224">
        <f t="shared" si="47"/>
        <v>0</v>
      </c>
      <c r="J497" s="179">
        <f t="shared" si="47"/>
        <v>677767</v>
      </c>
      <c r="K497" s="224">
        <f t="shared" si="47"/>
        <v>0</v>
      </c>
      <c r="L497" s="179">
        <f t="shared" si="47"/>
        <v>677767</v>
      </c>
      <c r="M497" s="224">
        <f t="shared" si="47"/>
        <v>0</v>
      </c>
      <c r="N497" s="179">
        <f t="shared" si="47"/>
        <v>677767</v>
      </c>
      <c r="O497" s="224">
        <f t="shared" si="47"/>
        <v>0</v>
      </c>
      <c r="P497" s="179">
        <f t="shared" si="47"/>
        <v>677767</v>
      </c>
      <c r="Q497" s="224">
        <f t="shared" si="47"/>
        <v>0</v>
      </c>
      <c r="R497" s="179">
        <f t="shared" si="47"/>
        <v>677767</v>
      </c>
      <c r="S497" s="224">
        <f t="shared" si="47"/>
        <v>0</v>
      </c>
      <c r="T497" s="354">
        <f t="shared" si="47"/>
        <v>677767</v>
      </c>
    </row>
    <row r="498" spans="1:20" ht="12.75">
      <c r="A498" s="142"/>
      <c r="B498" s="157"/>
      <c r="C498" s="83"/>
      <c r="D498" s="398" t="s">
        <v>156</v>
      </c>
      <c r="E498" s="398"/>
      <c r="F498" s="358">
        <f aca="true" t="shared" si="48" ref="F498:T498">SUM(F139)</f>
        <v>465000</v>
      </c>
      <c r="G498" s="225">
        <f t="shared" si="48"/>
        <v>0</v>
      </c>
      <c r="H498" s="106">
        <f t="shared" si="48"/>
        <v>465000</v>
      </c>
      <c r="I498" s="225">
        <f t="shared" si="48"/>
        <v>0</v>
      </c>
      <c r="J498" s="106">
        <f t="shared" si="48"/>
        <v>465000</v>
      </c>
      <c r="K498" s="225">
        <f t="shared" si="48"/>
        <v>0</v>
      </c>
      <c r="L498" s="106">
        <f t="shared" si="48"/>
        <v>465000</v>
      </c>
      <c r="M498" s="225">
        <f t="shared" si="48"/>
        <v>0</v>
      </c>
      <c r="N498" s="106">
        <f t="shared" si="48"/>
        <v>465000</v>
      </c>
      <c r="O498" s="225">
        <f t="shared" si="48"/>
        <v>0</v>
      </c>
      <c r="P498" s="106">
        <f t="shared" si="48"/>
        <v>465000</v>
      </c>
      <c r="Q498" s="225">
        <f t="shared" si="48"/>
        <v>0</v>
      </c>
      <c r="R498" s="106">
        <f t="shared" si="48"/>
        <v>465000</v>
      </c>
      <c r="S498" s="225">
        <f t="shared" si="48"/>
        <v>0</v>
      </c>
      <c r="T498" s="355">
        <f t="shared" si="48"/>
        <v>465000</v>
      </c>
    </row>
    <row r="499" spans="1:20" ht="12.75">
      <c r="A499" s="142"/>
      <c r="B499" s="157"/>
      <c r="C499" s="83"/>
      <c r="D499" s="398" t="s">
        <v>157</v>
      </c>
      <c r="E499" s="398"/>
      <c r="F499" s="358">
        <f aca="true" t="shared" si="49" ref="F499:T499">SUM(F141)</f>
        <v>35000</v>
      </c>
      <c r="G499" s="225">
        <f t="shared" si="49"/>
        <v>0</v>
      </c>
      <c r="H499" s="106">
        <f t="shared" si="49"/>
        <v>35000</v>
      </c>
      <c r="I499" s="225">
        <f t="shared" si="49"/>
        <v>0</v>
      </c>
      <c r="J499" s="106">
        <f t="shared" si="49"/>
        <v>35000</v>
      </c>
      <c r="K499" s="225">
        <f t="shared" si="49"/>
        <v>0</v>
      </c>
      <c r="L499" s="106">
        <f t="shared" si="49"/>
        <v>35000</v>
      </c>
      <c r="M499" s="225">
        <f t="shared" si="49"/>
        <v>0</v>
      </c>
      <c r="N499" s="106">
        <f t="shared" si="49"/>
        <v>35000</v>
      </c>
      <c r="O499" s="225">
        <f t="shared" si="49"/>
        <v>0</v>
      </c>
      <c r="P499" s="106">
        <f t="shared" si="49"/>
        <v>35000</v>
      </c>
      <c r="Q499" s="225">
        <f t="shared" si="49"/>
        <v>0</v>
      </c>
      <c r="R499" s="106">
        <f t="shared" si="49"/>
        <v>35000</v>
      </c>
      <c r="S499" s="225">
        <f t="shared" si="49"/>
        <v>0</v>
      </c>
      <c r="T499" s="355">
        <f t="shared" si="49"/>
        <v>35000</v>
      </c>
    </row>
    <row r="500" spans="1:20" ht="12.75">
      <c r="A500" s="142"/>
      <c r="B500" s="157"/>
      <c r="C500" s="285" t="s">
        <v>158</v>
      </c>
      <c r="D500" s="285"/>
      <c r="E500" s="286"/>
      <c r="F500" s="107">
        <f aca="true" t="shared" si="50" ref="F500:T500">SUM(F458,F457,F456,F435,F411,F410,F394,F338,F290,F287,F259,F258,F225,F204,F185,F165,F147,F133,F106,F66,F59,F8)</f>
        <v>1076134</v>
      </c>
      <c r="G500" s="107">
        <f t="shared" si="50"/>
        <v>-5649</v>
      </c>
      <c r="H500" s="107">
        <f t="shared" si="50"/>
        <v>1070485</v>
      </c>
      <c r="I500" s="107">
        <f t="shared" si="50"/>
        <v>0</v>
      </c>
      <c r="J500" s="107">
        <f t="shared" si="50"/>
        <v>1070485</v>
      </c>
      <c r="K500" s="107">
        <f t="shared" si="50"/>
        <v>0</v>
      </c>
      <c r="L500" s="107">
        <f t="shared" si="50"/>
        <v>1070485</v>
      </c>
      <c r="M500" s="107">
        <f t="shared" si="50"/>
        <v>0</v>
      </c>
      <c r="N500" s="107">
        <f t="shared" si="50"/>
        <v>1070485</v>
      </c>
      <c r="O500" s="107">
        <f t="shared" si="50"/>
        <v>0</v>
      </c>
      <c r="P500" s="107">
        <f t="shared" si="50"/>
        <v>1070485</v>
      </c>
      <c r="Q500" s="107">
        <f t="shared" si="50"/>
        <v>0</v>
      </c>
      <c r="R500" s="107">
        <f t="shared" si="50"/>
        <v>1070485</v>
      </c>
      <c r="S500" s="107">
        <f t="shared" si="50"/>
        <v>0</v>
      </c>
      <c r="T500" s="107">
        <f t="shared" si="50"/>
        <v>1070485</v>
      </c>
    </row>
    <row r="501" spans="1:20" ht="12.75">
      <c r="A501" s="142"/>
      <c r="B501" s="157"/>
      <c r="C501" s="285" t="s">
        <v>159</v>
      </c>
      <c r="D501" s="285"/>
      <c r="E501" s="286"/>
      <c r="F501" s="188">
        <f aca="true" t="shared" si="51" ref="F501:T501">SUM(F23,F24,F25,F26,F27,F88,F89,F90,F91,F271,F272,F273,F312,F313,F334,F432,F433)</f>
        <v>7584599</v>
      </c>
      <c r="G501" s="188">
        <f t="shared" si="51"/>
        <v>-145000</v>
      </c>
      <c r="H501" s="188">
        <f t="shared" si="51"/>
        <v>7439599</v>
      </c>
      <c r="I501" s="188">
        <f t="shared" si="51"/>
        <v>0</v>
      </c>
      <c r="J501" s="188">
        <f t="shared" si="51"/>
        <v>7439599</v>
      </c>
      <c r="K501" s="188">
        <f t="shared" si="51"/>
        <v>0</v>
      </c>
      <c r="L501" s="188">
        <f t="shared" si="51"/>
        <v>7439599</v>
      </c>
      <c r="M501" s="188">
        <f t="shared" si="51"/>
        <v>0</v>
      </c>
      <c r="N501" s="188">
        <f t="shared" si="51"/>
        <v>7439599</v>
      </c>
      <c r="O501" s="188">
        <f t="shared" si="51"/>
        <v>0</v>
      </c>
      <c r="P501" s="188">
        <f t="shared" si="51"/>
        <v>7439599</v>
      </c>
      <c r="Q501" s="188">
        <f t="shared" si="51"/>
        <v>0</v>
      </c>
      <c r="R501" s="188">
        <f t="shared" si="51"/>
        <v>7439599</v>
      </c>
      <c r="S501" s="188">
        <f t="shared" si="51"/>
        <v>0</v>
      </c>
      <c r="T501" s="188">
        <f t="shared" si="51"/>
        <v>7439599</v>
      </c>
    </row>
    <row r="502" spans="1:20" ht="12.75">
      <c r="A502" s="142"/>
      <c r="B502" s="157"/>
      <c r="C502" s="83"/>
      <c r="D502" s="398" t="s">
        <v>160</v>
      </c>
      <c r="E502" s="398"/>
      <c r="F502" s="359">
        <f aca="true" t="shared" si="52" ref="F502:T502">F501-F503</f>
        <v>7381599</v>
      </c>
      <c r="G502" s="359">
        <f t="shared" si="52"/>
        <v>-145000</v>
      </c>
      <c r="H502" s="359">
        <f t="shared" si="52"/>
        <v>7236599</v>
      </c>
      <c r="I502" s="359">
        <f t="shared" si="52"/>
        <v>0</v>
      </c>
      <c r="J502" s="359">
        <f t="shared" si="52"/>
        <v>7236599</v>
      </c>
      <c r="K502" s="359">
        <f t="shared" si="52"/>
        <v>0</v>
      </c>
      <c r="L502" s="359">
        <f t="shared" si="52"/>
        <v>7236599</v>
      </c>
      <c r="M502" s="359">
        <f t="shared" si="52"/>
        <v>0</v>
      </c>
      <c r="N502" s="359">
        <f t="shared" si="52"/>
        <v>7236599</v>
      </c>
      <c r="O502" s="359">
        <f t="shared" si="52"/>
        <v>0</v>
      </c>
      <c r="P502" s="359">
        <f t="shared" si="52"/>
        <v>7236599</v>
      </c>
      <c r="Q502" s="359">
        <f t="shared" si="52"/>
        <v>0</v>
      </c>
      <c r="R502" s="359">
        <f t="shared" si="52"/>
        <v>7236599</v>
      </c>
      <c r="S502" s="359">
        <f t="shared" si="52"/>
        <v>0</v>
      </c>
      <c r="T502" s="359">
        <f t="shared" si="52"/>
        <v>7236599</v>
      </c>
    </row>
    <row r="503" spans="1:20" ht="13.5" thickBot="1">
      <c r="A503" s="2"/>
      <c r="B503" s="3"/>
      <c r="C503" s="109"/>
      <c r="D503" s="394" t="s">
        <v>161</v>
      </c>
      <c r="E503" s="394"/>
      <c r="F503" s="360">
        <f aca="true" t="shared" si="53" ref="F503:T503">SUM(F273,F27)</f>
        <v>203000</v>
      </c>
      <c r="G503" s="227">
        <f t="shared" si="53"/>
        <v>0</v>
      </c>
      <c r="H503" s="110">
        <f t="shared" si="53"/>
        <v>203000</v>
      </c>
      <c r="I503" s="227">
        <f t="shared" si="53"/>
        <v>0</v>
      </c>
      <c r="J503" s="110">
        <f t="shared" si="53"/>
        <v>203000</v>
      </c>
      <c r="K503" s="227">
        <f t="shared" si="53"/>
        <v>0</v>
      </c>
      <c r="L503" s="110">
        <f t="shared" si="53"/>
        <v>203000</v>
      </c>
      <c r="M503" s="227">
        <f t="shared" si="53"/>
        <v>0</v>
      </c>
      <c r="N503" s="110">
        <f t="shared" si="53"/>
        <v>203000</v>
      </c>
      <c r="O503" s="227">
        <f t="shared" si="53"/>
        <v>0</v>
      </c>
      <c r="P503" s="110">
        <f t="shared" si="53"/>
        <v>203000</v>
      </c>
      <c r="Q503" s="227">
        <f t="shared" si="53"/>
        <v>0</v>
      </c>
      <c r="R503" s="110">
        <f t="shared" si="53"/>
        <v>203000</v>
      </c>
      <c r="S503" s="227">
        <f t="shared" si="53"/>
        <v>0</v>
      </c>
      <c r="T503" s="356">
        <f t="shared" si="53"/>
        <v>203000</v>
      </c>
    </row>
  </sheetData>
  <mergeCells count="323">
    <mergeCell ref="C275:D275"/>
    <mergeCell ref="C274:E274"/>
    <mergeCell ref="C271:D271"/>
    <mergeCell ref="C270:D270"/>
    <mergeCell ref="C269:E269"/>
    <mergeCell ref="C264:D264"/>
    <mergeCell ref="C265:D265"/>
    <mergeCell ref="C266:D266"/>
    <mergeCell ref="C267:D267"/>
    <mergeCell ref="B246:B255"/>
    <mergeCell ref="C257:E257"/>
    <mergeCell ref="B256:E256"/>
    <mergeCell ref="C250:D250"/>
    <mergeCell ref="C251:D251"/>
    <mergeCell ref="C252:D252"/>
    <mergeCell ref="C253:D253"/>
    <mergeCell ref="A146:A255"/>
    <mergeCell ref="C235:D235"/>
    <mergeCell ref="C236:D236"/>
    <mergeCell ref="C237:D237"/>
    <mergeCell ref="C244:D244"/>
    <mergeCell ref="C255:D255"/>
    <mergeCell ref="C247:D247"/>
    <mergeCell ref="C241:D241"/>
    <mergeCell ref="C242:D242"/>
    <mergeCell ref="C243:E243"/>
    <mergeCell ref="C230:D230"/>
    <mergeCell ref="C258:D258"/>
    <mergeCell ref="C240:D240"/>
    <mergeCell ref="B225:B242"/>
    <mergeCell ref="C245:E245"/>
    <mergeCell ref="C246:D246"/>
    <mergeCell ref="C248:D248"/>
    <mergeCell ref="C249:D249"/>
    <mergeCell ref="C254:D254"/>
    <mergeCell ref="C238:D238"/>
    <mergeCell ref="C239:D239"/>
    <mergeCell ref="C169:D169"/>
    <mergeCell ref="C223:D223"/>
    <mergeCell ref="C213:D213"/>
    <mergeCell ref="C214:D214"/>
    <mergeCell ref="C215:D215"/>
    <mergeCell ref="C216:D216"/>
    <mergeCell ref="C209:D209"/>
    <mergeCell ref="C217:D217"/>
    <mergeCell ref="C218:D218"/>
    <mergeCell ref="C219:D219"/>
    <mergeCell ref="C233:D233"/>
    <mergeCell ref="C234:D234"/>
    <mergeCell ref="C225:D225"/>
    <mergeCell ref="C224:E224"/>
    <mergeCell ref="C232:D232"/>
    <mergeCell ref="C231:D231"/>
    <mergeCell ref="C227:D227"/>
    <mergeCell ref="C226:D226"/>
    <mergeCell ref="C228:D228"/>
    <mergeCell ref="C229:D229"/>
    <mergeCell ref="C220:D220"/>
    <mergeCell ref="C221:D221"/>
    <mergeCell ref="C222:D222"/>
    <mergeCell ref="C210:D210"/>
    <mergeCell ref="C211:D211"/>
    <mergeCell ref="C212:D212"/>
    <mergeCell ref="C205:D205"/>
    <mergeCell ref="C206:D206"/>
    <mergeCell ref="C207:D207"/>
    <mergeCell ref="C208:D208"/>
    <mergeCell ref="C200:D200"/>
    <mergeCell ref="C201:D201"/>
    <mergeCell ref="C202:D202"/>
    <mergeCell ref="C204:D204"/>
    <mergeCell ref="C203:E203"/>
    <mergeCell ref="C196:D196"/>
    <mergeCell ref="C197:D197"/>
    <mergeCell ref="C198:D198"/>
    <mergeCell ref="C199:D199"/>
    <mergeCell ref="C192:D192"/>
    <mergeCell ref="C193:D193"/>
    <mergeCell ref="C194:D194"/>
    <mergeCell ref="C195:D195"/>
    <mergeCell ref="C188:D188"/>
    <mergeCell ref="C189:D189"/>
    <mergeCell ref="C190:D190"/>
    <mergeCell ref="C191:D191"/>
    <mergeCell ref="C184:D184"/>
    <mergeCell ref="C185:D185"/>
    <mergeCell ref="C186:D186"/>
    <mergeCell ref="C187:D187"/>
    <mergeCell ref="C111:D111"/>
    <mergeCell ref="C112:D112"/>
    <mergeCell ref="C113:D113"/>
    <mergeCell ref="C114:D114"/>
    <mergeCell ref="C110:D110"/>
    <mergeCell ref="C106:D106"/>
    <mergeCell ref="C107:D107"/>
    <mergeCell ref="C108:D108"/>
    <mergeCell ref="C72:D72"/>
    <mergeCell ref="C87:D87"/>
    <mergeCell ref="C109:D109"/>
    <mergeCell ref="C94:D94"/>
    <mergeCell ref="C97:D97"/>
    <mergeCell ref="C98:D98"/>
    <mergeCell ref="C105:E105"/>
    <mergeCell ref="B102:E102"/>
    <mergeCell ref="C103:E103"/>
    <mergeCell ref="B106:B131"/>
    <mergeCell ref="A12:A27"/>
    <mergeCell ref="B13:B27"/>
    <mergeCell ref="B28:E28"/>
    <mergeCell ref="C24:D24"/>
    <mergeCell ref="C25:D25"/>
    <mergeCell ref="C26:D26"/>
    <mergeCell ref="C18:D18"/>
    <mergeCell ref="C19:D19"/>
    <mergeCell ref="C20:D20"/>
    <mergeCell ref="C21:D21"/>
    <mergeCell ref="C16:D16"/>
    <mergeCell ref="C17:D17"/>
    <mergeCell ref="C46:D46"/>
    <mergeCell ref="C30:D30"/>
    <mergeCell ref="C29:E29"/>
    <mergeCell ref="C27:D27"/>
    <mergeCell ref="C39:D39"/>
    <mergeCell ref="C40:D40"/>
    <mergeCell ref="C43:D43"/>
    <mergeCell ref="C14:D14"/>
    <mergeCell ref="B11:E11"/>
    <mergeCell ref="C12:E12"/>
    <mergeCell ref="C15:D15"/>
    <mergeCell ref="A1:A2"/>
    <mergeCell ref="B1:B2"/>
    <mergeCell ref="C1:D2"/>
    <mergeCell ref="E1:E2"/>
    <mergeCell ref="S1:S2"/>
    <mergeCell ref="T1:T2"/>
    <mergeCell ref="B3:E3"/>
    <mergeCell ref="N1:N2"/>
    <mergeCell ref="O1:O2"/>
    <mergeCell ref="P1:P2"/>
    <mergeCell ref="Q1:Q2"/>
    <mergeCell ref="J1:J2"/>
    <mergeCell ref="K1:K2"/>
    <mergeCell ref="L1:L2"/>
    <mergeCell ref="R1:R2"/>
    <mergeCell ref="M1:M2"/>
    <mergeCell ref="F1:F2"/>
    <mergeCell ref="G1:G2"/>
    <mergeCell ref="H1:H2"/>
    <mergeCell ref="I1:I2"/>
    <mergeCell ref="C4:E4"/>
    <mergeCell ref="C7:E7"/>
    <mergeCell ref="C22:D22"/>
    <mergeCell ref="C23:D23"/>
    <mergeCell ref="B6:E6"/>
    <mergeCell ref="C9:E9"/>
    <mergeCell ref="C5:D5"/>
    <mergeCell ref="C8:D8"/>
    <mergeCell ref="C10:D10"/>
    <mergeCell ref="C13:D13"/>
    <mergeCell ref="C100:D100"/>
    <mergeCell ref="C78:D78"/>
    <mergeCell ref="C68:D68"/>
    <mergeCell ref="C49:D49"/>
    <mergeCell ref="C50:D50"/>
    <mergeCell ref="C52:D52"/>
    <mergeCell ref="C57:D57"/>
    <mergeCell ref="C51:D51"/>
    <mergeCell ref="C71:D71"/>
    <mergeCell ref="C70:D70"/>
    <mergeCell ref="C125:D125"/>
    <mergeCell ref="C119:D119"/>
    <mergeCell ref="C115:D115"/>
    <mergeCell ref="C116:D116"/>
    <mergeCell ref="C117:D117"/>
    <mergeCell ref="C118:D118"/>
    <mergeCell ref="C152:D152"/>
    <mergeCell ref="C148:D148"/>
    <mergeCell ref="C120:D120"/>
    <mergeCell ref="C121:D121"/>
    <mergeCell ref="C129:D129"/>
    <mergeCell ref="C122:D122"/>
    <mergeCell ref="C123:D123"/>
    <mergeCell ref="C124:D124"/>
    <mergeCell ref="C127:D127"/>
    <mergeCell ref="C128:D128"/>
    <mergeCell ref="C133:D133"/>
    <mergeCell ref="C134:D134"/>
    <mergeCell ref="C135:D135"/>
    <mergeCell ref="B133:B136"/>
    <mergeCell ref="C179:D179"/>
    <mergeCell ref="C180:D180"/>
    <mergeCell ref="A138:A141"/>
    <mergeCell ref="C141:D141"/>
    <mergeCell ref="C157:D157"/>
    <mergeCell ref="C158:D158"/>
    <mergeCell ref="C159:D159"/>
    <mergeCell ref="C160:D160"/>
    <mergeCell ref="C150:D150"/>
    <mergeCell ref="C151:D151"/>
    <mergeCell ref="C167:D167"/>
    <mergeCell ref="C168:D168"/>
    <mergeCell ref="C173:D173"/>
    <mergeCell ref="C174:D174"/>
    <mergeCell ref="C181:D181"/>
    <mergeCell ref="C182:D182"/>
    <mergeCell ref="C161:D161"/>
    <mergeCell ref="C162:D162"/>
    <mergeCell ref="C172:D172"/>
    <mergeCell ref="C164:E164"/>
    <mergeCell ref="C163:D163"/>
    <mergeCell ref="C165:D165"/>
    <mergeCell ref="C170:D170"/>
    <mergeCell ref="C171:D171"/>
    <mergeCell ref="C175:D175"/>
    <mergeCell ref="C176:D176"/>
    <mergeCell ref="C177:D177"/>
    <mergeCell ref="C178:D178"/>
    <mergeCell ref="C156:D156"/>
    <mergeCell ref="B137:E137"/>
    <mergeCell ref="C146:E146"/>
    <mergeCell ref="C144:D144"/>
    <mergeCell ref="C140:E140"/>
    <mergeCell ref="C138:E138"/>
    <mergeCell ref="C139:D139"/>
    <mergeCell ref="C153:D153"/>
    <mergeCell ref="B142:E142"/>
    <mergeCell ref="C143:E143"/>
    <mergeCell ref="C130:D130"/>
    <mergeCell ref="C136:D136"/>
    <mergeCell ref="C154:D154"/>
    <mergeCell ref="C155:D155"/>
    <mergeCell ref="C132:E132"/>
    <mergeCell ref="C131:D131"/>
    <mergeCell ref="B145:E145"/>
    <mergeCell ref="C149:D149"/>
    <mergeCell ref="C147:D147"/>
    <mergeCell ref="B147:B163"/>
    <mergeCell ref="A33:A52"/>
    <mergeCell ref="B38:B52"/>
    <mergeCell ref="A103:A136"/>
    <mergeCell ref="B59:B64"/>
    <mergeCell ref="B66:B91"/>
    <mergeCell ref="A54:A101"/>
    <mergeCell ref="A29:A31"/>
    <mergeCell ref="B30:B31"/>
    <mergeCell ref="C44:D44"/>
    <mergeCell ref="C45:D45"/>
    <mergeCell ref="C41:D41"/>
    <mergeCell ref="B32:E32"/>
    <mergeCell ref="C31:D31"/>
    <mergeCell ref="C34:D34"/>
    <mergeCell ref="C36:D36"/>
    <mergeCell ref="C38:D38"/>
    <mergeCell ref="C47:D47"/>
    <mergeCell ref="C42:D42"/>
    <mergeCell ref="C79:D79"/>
    <mergeCell ref="C81:D81"/>
    <mergeCell ref="C75:D75"/>
    <mergeCell ref="C76:D76"/>
    <mergeCell ref="C66:D66"/>
    <mergeCell ref="C59:D59"/>
    <mergeCell ref="C60:D60"/>
    <mergeCell ref="C61:D61"/>
    <mergeCell ref="C48:D48"/>
    <mergeCell ref="C82:D82"/>
    <mergeCell ref="C67:D67"/>
    <mergeCell ref="C55:D55"/>
    <mergeCell ref="C56:D56"/>
    <mergeCell ref="C77:D77"/>
    <mergeCell ref="C63:D63"/>
    <mergeCell ref="C73:D73"/>
    <mergeCell ref="C74:D74"/>
    <mergeCell ref="C62:D62"/>
    <mergeCell ref="C99:D99"/>
    <mergeCell ref="C80:D80"/>
    <mergeCell ref="C84:D84"/>
    <mergeCell ref="C85:D85"/>
    <mergeCell ref="C88:D88"/>
    <mergeCell ref="C89:D89"/>
    <mergeCell ref="C90:D90"/>
    <mergeCell ref="C86:D86"/>
    <mergeCell ref="C93:D93"/>
    <mergeCell ref="C83:D83"/>
    <mergeCell ref="C101:D101"/>
    <mergeCell ref="B456:B464"/>
    <mergeCell ref="B53:E53"/>
    <mergeCell ref="C64:D64"/>
    <mergeCell ref="B55:B57"/>
    <mergeCell ref="B97:B101"/>
    <mergeCell ref="B93:B95"/>
    <mergeCell ref="C166:D166"/>
    <mergeCell ref="C91:D91"/>
    <mergeCell ref="C69:D69"/>
    <mergeCell ref="C104:D104"/>
    <mergeCell ref="C95:D95"/>
    <mergeCell ref="A257:A267"/>
    <mergeCell ref="C126:D126"/>
    <mergeCell ref="C260:D260"/>
    <mergeCell ref="C261:D261"/>
    <mergeCell ref="C262:D262"/>
    <mergeCell ref="C263:D263"/>
    <mergeCell ref="A143:A144"/>
    <mergeCell ref="B204:B223"/>
    <mergeCell ref="D496:E496"/>
    <mergeCell ref="C278:E278"/>
    <mergeCell ref="C280:E280"/>
    <mergeCell ref="C459:D459"/>
    <mergeCell ref="C460:D460"/>
    <mergeCell ref="C461:D461"/>
    <mergeCell ref="C462:D462"/>
    <mergeCell ref="C463:D463"/>
    <mergeCell ref="C359:E359"/>
    <mergeCell ref="C464:D464"/>
    <mergeCell ref="C434:E434"/>
    <mergeCell ref="B184:B202"/>
    <mergeCell ref="B165:B182"/>
    <mergeCell ref="B270:B273"/>
    <mergeCell ref="B258:B267"/>
    <mergeCell ref="C272:D272"/>
    <mergeCell ref="C273:D273"/>
    <mergeCell ref="C259:D259"/>
    <mergeCell ref="B268:E268"/>
    <mergeCell ref="C183:E183"/>
  </mergeCells>
  <printOptions/>
  <pageMargins left="0.91" right="0.75" top="0.72" bottom="0.54" header="0.31" footer="0.19"/>
  <pageSetup horizontalDpi="300" verticalDpi="300" orientation="portrait" paperSize="9" scale="70" r:id="rId1"/>
  <headerFooter alignWithMargins="0">
    <oddHeader>&amp;CPlan wydatkóów Powiatu Węgorzewskiego na 2007 rok&amp;RZałącznik &amp;A 
do uchwały Nr XVI /.96./2007
Rady Powiatu w Węgorzewie</oddHeader>
  </headerFooter>
  <rowBreaks count="1" manualBreakCount="1">
    <brk id="261" max="7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F1" sqref="F1:F2"/>
    </sheetView>
  </sheetViews>
  <sheetFormatPr defaultColWidth="9.140625" defaultRowHeight="12.75"/>
  <cols>
    <col min="2" max="2" width="8.8515625" style="0" customWidth="1"/>
    <col min="3" max="3" width="0.85546875" style="0" customWidth="1"/>
    <col min="4" max="4" width="7.7109375" style="0" customWidth="1"/>
    <col min="5" max="5" width="27.28125" style="0" customWidth="1"/>
    <col min="6" max="6" width="15.00390625" style="0" customWidth="1"/>
    <col min="7" max="7" width="12.28125" style="0" customWidth="1"/>
    <col min="8" max="8" width="16.28125" style="0" customWidth="1"/>
    <col min="9" max="9" width="13.00390625" style="0" customWidth="1"/>
    <col min="10" max="10" width="16.140625" style="0" customWidth="1"/>
    <col min="11" max="11" width="12.421875" style="0" customWidth="1"/>
    <col min="12" max="12" width="17.00390625" style="0" customWidth="1"/>
    <col min="13" max="13" width="11.8515625" style="0" customWidth="1"/>
    <col min="14" max="14" width="15.28125" style="0" customWidth="1"/>
    <col min="15" max="15" width="12.8515625" style="0" customWidth="1"/>
    <col min="16" max="16" width="16.00390625" style="0" customWidth="1"/>
    <col min="17" max="17" width="11.421875" style="0" customWidth="1"/>
    <col min="18" max="18" width="15.28125" style="0" customWidth="1"/>
    <col min="19" max="19" width="12.00390625" style="0" customWidth="1"/>
    <col min="20" max="20" width="15.7109375" style="0" customWidth="1"/>
  </cols>
  <sheetData>
    <row r="1" spans="1:20" ht="12.75" customHeight="1">
      <c r="A1" s="759" t="s">
        <v>0</v>
      </c>
      <c r="B1" s="761" t="s">
        <v>1</v>
      </c>
      <c r="C1" s="718" t="s">
        <v>2</v>
      </c>
      <c r="D1" s="763"/>
      <c r="E1" s="717" t="s">
        <v>3</v>
      </c>
      <c r="F1" s="710" t="s">
        <v>114</v>
      </c>
      <c r="G1" s="708" t="s">
        <v>5</v>
      </c>
      <c r="H1" s="706" t="s">
        <v>115</v>
      </c>
      <c r="I1" s="708" t="s">
        <v>5</v>
      </c>
      <c r="J1" s="706" t="s">
        <v>115</v>
      </c>
      <c r="K1" s="708" t="s">
        <v>5</v>
      </c>
      <c r="L1" s="706" t="s">
        <v>115</v>
      </c>
      <c r="M1" s="708" t="s">
        <v>5</v>
      </c>
      <c r="N1" s="706" t="s">
        <v>115</v>
      </c>
      <c r="O1" s="708" t="s">
        <v>116</v>
      </c>
      <c r="P1" s="706" t="s">
        <v>115</v>
      </c>
      <c r="Q1" s="708" t="s">
        <v>116</v>
      </c>
      <c r="R1" s="706" t="s">
        <v>115</v>
      </c>
      <c r="S1" s="708" t="s">
        <v>116</v>
      </c>
      <c r="T1" s="712" t="s">
        <v>115</v>
      </c>
    </row>
    <row r="2" spans="1:20" ht="12.75">
      <c r="A2" s="760"/>
      <c r="B2" s="762"/>
      <c r="C2" s="764"/>
      <c r="D2" s="765"/>
      <c r="E2" s="766"/>
      <c r="F2" s="711"/>
      <c r="G2" s="709"/>
      <c r="H2" s="707"/>
      <c r="I2" s="709"/>
      <c r="J2" s="707"/>
      <c r="K2" s="709"/>
      <c r="L2" s="707"/>
      <c r="M2" s="709"/>
      <c r="N2" s="707"/>
      <c r="O2" s="709"/>
      <c r="P2" s="707"/>
      <c r="Q2" s="709"/>
      <c r="R2" s="707"/>
      <c r="S2" s="709"/>
      <c r="T2" s="713"/>
    </row>
    <row r="3" spans="1:20" ht="15">
      <c r="A3" s="137">
        <v>710</v>
      </c>
      <c r="B3" s="644" t="s">
        <v>125</v>
      </c>
      <c r="C3" s="645"/>
      <c r="D3" s="645"/>
      <c r="E3" s="646"/>
      <c r="F3" s="85">
        <f>F4</f>
        <v>128085</v>
      </c>
      <c r="G3" s="229">
        <f>SUM(G4:G20)</f>
        <v>0</v>
      </c>
      <c r="H3" s="85">
        <f>H4</f>
        <v>128085</v>
      </c>
      <c r="I3" s="229"/>
      <c r="J3" s="85">
        <f>J4</f>
        <v>128085</v>
      </c>
      <c r="K3" s="229"/>
      <c r="L3" s="85">
        <f>L4</f>
        <v>128085</v>
      </c>
      <c r="M3" s="229"/>
      <c r="N3" s="85">
        <f>N4</f>
        <v>128085</v>
      </c>
      <c r="O3" s="229"/>
      <c r="P3" s="85">
        <f>P4</f>
        <v>128085</v>
      </c>
      <c r="Q3" s="229"/>
      <c r="R3" s="85">
        <f>R4</f>
        <v>128085</v>
      </c>
      <c r="S3" s="229"/>
      <c r="T3" s="85">
        <f>T4</f>
        <v>128085</v>
      </c>
    </row>
    <row r="4" spans="2:20" ht="12.75">
      <c r="B4" s="127">
        <v>71015</v>
      </c>
      <c r="C4" s="193" t="s">
        <v>52</v>
      </c>
      <c r="D4" s="769" t="s">
        <v>52</v>
      </c>
      <c r="E4" s="770"/>
      <c r="F4" s="88">
        <f>F5+F6+F7+F8+F9+F10+F11+F12+F13+F14+F15+F16+F17+F18+F19</f>
        <v>128085</v>
      </c>
      <c r="G4" s="229"/>
      <c r="H4" s="88">
        <f>H5+H6+H7+H8+H9+H10+H11+H12+H13+H14+H15+H16+H17+H18+H19</f>
        <v>128085</v>
      </c>
      <c r="I4" s="229"/>
      <c r="J4" s="88">
        <f>J5+J6+J7+J8+J9+J10+J11+J12+J13+J14+J15+J16+J17+J18+J19</f>
        <v>128085</v>
      </c>
      <c r="K4" s="229"/>
      <c r="L4" s="88">
        <f>L5+L6+L7+L8+L9+L10+L11+L12+L13+L14+L15+L16+L17+L18+L19</f>
        <v>128085</v>
      </c>
      <c r="M4" s="229"/>
      <c r="N4" s="88">
        <f>N5+N6+N7+N8+N9+N10+N11+N12+N13+N14+N15+N16+N17+N18+N19</f>
        <v>128085</v>
      </c>
      <c r="O4" s="229"/>
      <c r="P4" s="88">
        <f>P5+P6+P7+P8+P9+P10+P11+P12+P13+P14+P15+P16+P17+P18+P19</f>
        <v>128085</v>
      </c>
      <c r="Q4" s="229"/>
      <c r="R4" s="88">
        <f>R5+R6+R7+R8+R9+R10+R11+R12+R13+R14+R15+R16+R17+R18+R19</f>
        <v>128085</v>
      </c>
      <c r="S4" s="229"/>
      <c r="T4" s="88">
        <f>T5+T6+T7+T8+T9+T10+T11+T12+T13+T14+T15+T16+T17+T18+T19</f>
        <v>128085</v>
      </c>
    </row>
    <row r="5" spans="2:20" ht="24" customHeight="1">
      <c r="B5" s="671"/>
      <c r="C5" s="659">
        <v>4010</v>
      </c>
      <c r="D5" s="660"/>
      <c r="E5" s="230" t="s">
        <v>126</v>
      </c>
      <c r="F5" s="93">
        <v>400</v>
      </c>
      <c r="G5" s="231"/>
      <c r="H5" s="93">
        <f aca="true" t="shared" si="0" ref="H5:H19">SUM(F5:G5)</f>
        <v>400</v>
      </c>
      <c r="I5" s="231"/>
      <c r="J5" s="93">
        <f aca="true" t="shared" si="1" ref="J5:J19">SUM(H5:I5)</f>
        <v>400</v>
      </c>
      <c r="K5" s="231"/>
      <c r="L5" s="93">
        <f aca="true" t="shared" si="2" ref="L5:L19">SUM(J5:K5)</f>
        <v>400</v>
      </c>
      <c r="M5" s="231"/>
      <c r="N5" s="93">
        <f aca="true" t="shared" si="3" ref="N5:N19">SUM(L5:M5)</f>
        <v>400</v>
      </c>
      <c r="O5" s="231"/>
      <c r="P5" s="93">
        <f aca="true" t="shared" si="4" ref="P5:P19">SUM(N5:O5)</f>
        <v>400</v>
      </c>
      <c r="Q5" s="231"/>
      <c r="R5" s="93">
        <f aca="true" t="shared" si="5" ref="R5:R19">SUM(P5:Q5)</f>
        <v>400</v>
      </c>
      <c r="S5" s="231"/>
      <c r="T5" s="93">
        <f aca="true" t="shared" si="6" ref="T5:T19">SUM(R5:S5)</f>
        <v>400</v>
      </c>
    </row>
    <row r="6" spans="2:20" ht="27" customHeight="1">
      <c r="B6" s="752"/>
      <c r="C6" s="656">
        <v>4020</v>
      </c>
      <c r="D6" s="660"/>
      <c r="E6" s="165" t="s">
        <v>172</v>
      </c>
      <c r="F6" s="93">
        <v>80383</v>
      </c>
      <c r="G6" s="231"/>
      <c r="H6" s="93">
        <f t="shared" si="0"/>
        <v>80383</v>
      </c>
      <c r="I6" s="231"/>
      <c r="J6" s="93">
        <f t="shared" si="1"/>
        <v>80383</v>
      </c>
      <c r="K6" s="231"/>
      <c r="L6" s="93">
        <f t="shared" si="2"/>
        <v>80383</v>
      </c>
      <c r="M6" s="231"/>
      <c r="N6" s="93">
        <f t="shared" si="3"/>
        <v>80383</v>
      </c>
      <c r="O6" s="231"/>
      <c r="P6" s="93">
        <f t="shared" si="4"/>
        <v>80383</v>
      </c>
      <c r="Q6" s="231"/>
      <c r="R6" s="93">
        <f t="shared" si="5"/>
        <v>80383</v>
      </c>
      <c r="S6" s="231"/>
      <c r="T6" s="93">
        <f t="shared" si="6"/>
        <v>80383</v>
      </c>
    </row>
    <row r="7" spans="2:20" ht="16.5" customHeight="1">
      <c r="B7" s="752"/>
      <c r="C7" s="659">
        <v>4040</v>
      </c>
      <c r="D7" s="660"/>
      <c r="E7" s="165" t="s">
        <v>169</v>
      </c>
      <c r="F7" s="93">
        <v>8442</v>
      </c>
      <c r="G7" s="231"/>
      <c r="H7" s="93">
        <f t="shared" si="0"/>
        <v>8442</v>
      </c>
      <c r="I7" s="231"/>
      <c r="J7" s="93">
        <f t="shared" si="1"/>
        <v>8442</v>
      </c>
      <c r="K7" s="231"/>
      <c r="L7" s="93">
        <f t="shared" si="2"/>
        <v>8442</v>
      </c>
      <c r="M7" s="231"/>
      <c r="N7" s="93">
        <f t="shared" si="3"/>
        <v>8442</v>
      </c>
      <c r="O7" s="231"/>
      <c r="P7" s="93">
        <f t="shared" si="4"/>
        <v>8442</v>
      </c>
      <c r="Q7" s="231"/>
      <c r="R7" s="93">
        <f t="shared" si="5"/>
        <v>8442</v>
      </c>
      <c r="S7" s="231"/>
      <c r="T7" s="93">
        <f t="shared" si="6"/>
        <v>8442</v>
      </c>
    </row>
    <row r="8" spans="2:20" ht="16.5" customHeight="1">
      <c r="B8" s="752"/>
      <c r="C8" s="656">
        <v>4110</v>
      </c>
      <c r="D8" s="660"/>
      <c r="E8" s="165" t="s">
        <v>127</v>
      </c>
      <c r="F8" s="93">
        <v>16330</v>
      </c>
      <c r="G8" s="231"/>
      <c r="H8" s="93">
        <f t="shared" si="0"/>
        <v>16330</v>
      </c>
      <c r="I8" s="231"/>
      <c r="J8" s="93">
        <f t="shared" si="1"/>
        <v>16330</v>
      </c>
      <c r="K8" s="231"/>
      <c r="L8" s="93">
        <f t="shared" si="2"/>
        <v>16330</v>
      </c>
      <c r="M8" s="231"/>
      <c r="N8" s="93">
        <f t="shared" si="3"/>
        <v>16330</v>
      </c>
      <c r="O8" s="231"/>
      <c r="P8" s="93">
        <f t="shared" si="4"/>
        <v>16330</v>
      </c>
      <c r="Q8" s="231"/>
      <c r="R8" s="93">
        <f t="shared" si="5"/>
        <v>16330</v>
      </c>
      <c r="S8" s="231"/>
      <c r="T8" s="93">
        <f t="shared" si="6"/>
        <v>16330</v>
      </c>
    </row>
    <row r="9" spans="2:20" ht="15" customHeight="1">
      <c r="B9" s="752"/>
      <c r="C9" s="659">
        <v>4120</v>
      </c>
      <c r="D9" s="660"/>
      <c r="E9" s="165" t="s">
        <v>128</v>
      </c>
      <c r="F9" s="93">
        <v>2930</v>
      </c>
      <c r="G9" s="231"/>
      <c r="H9" s="93">
        <f t="shared" si="0"/>
        <v>2930</v>
      </c>
      <c r="I9" s="231"/>
      <c r="J9" s="93">
        <f t="shared" si="1"/>
        <v>2930</v>
      </c>
      <c r="K9" s="231"/>
      <c r="L9" s="93">
        <f t="shared" si="2"/>
        <v>2930</v>
      </c>
      <c r="M9" s="231"/>
      <c r="N9" s="93">
        <f t="shared" si="3"/>
        <v>2930</v>
      </c>
      <c r="O9" s="231"/>
      <c r="P9" s="93">
        <f t="shared" si="4"/>
        <v>2930</v>
      </c>
      <c r="Q9" s="231"/>
      <c r="R9" s="93">
        <f t="shared" si="5"/>
        <v>2930</v>
      </c>
      <c r="S9" s="231"/>
      <c r="T9" s="93">
        <f t="shared" si="6"/>
        <v>2930</v>
      </c>
    </row>
    <row r="10" spans="2:20" ht="16.5" customHeight="1">
      <c r="B10" s="752"/>
      <c r="C10" s="667">
        <v>4210</v>
      </c>
      <c r="D10" s="771"/>
      <c r="E10" s="120" t="s">
        <v>119</v>
      </c>
      <c r="F10" s="89">
        <v>3100</v>
      </c>
      <c r="G10" s="229"/>
      <c r="H10" s="90">
        <f t="shared" si="0"/>
        <v>3100</v>
      </c>
      <c r="I10" s="229"/>
      <c r="J10" s="90">
        <f t="shared" si="1"/>
        <v>3100</v>
      </c>
      <c r="K10" s="229"/>
      <c r="L10" s="90">
        <f t="shared" si="2"/>
        <v>3100</v>
      </c>
      <c r="M10" s="229"/>
      <c r="N10" s="90">
        <f t="shared" si="3"/>
        <v>3100</v>
      </c>
      <c r="O10" s="229"/>
      <c r="P10" s="90">
        <f t="shared" si="4"/>
        <v>3100</v>
      </c>
      <c r="Q10" s="229"/>
      <c r="R10" s="90">
        <f t="shared" si="5"/>
        <v>3100</v>
      </c>
      <c r="S10" s="229"/>
      <c r="T10" s="90">
        <f t="shared" si="6"/>
        <v>3100</v>
      </c>
    </row>
    <row r="11" spans="2:20" ht="26.25" customHeight="1">
      <c r="B11" s="752"/>
      <c r="C11" s="642">
        <v>4240</v>
      </c>
      <c r="D11" s="631"/>
      <c r="E11" s="166" t="s">
        <v>143</v>
      </c>
      <c r="F11" s="89">
        <v>200</v>
      </c>
      <c r="G11" s="229"/>
      <c r="H11" s="90">
        <f t="shared" si="0"/>
        <v>200</v>
      </c>
      <c r="I11" s="229"/>
      <c r="J11" s="90">
        <f t="shared" si="1"/>
        <v>200</v>
      </c>
      <c r="K11" s="229"/>
      <c r="L11" s="90">
        <f t="shared" si="2"/>
        <v>200</v>
      </c>
      <c r="M11" s="229"/>
      <c r="N11" s="90">
        <f t="shared" si="3"/>
        <v>200</v>
      </c>
      <c r="O11" s="229"/>
      <c r="P11" s="90">
        <f t="shared" si="4"/>
        <v>200</v>
      </c>
      <c r="Q11" s="229"/>
      <c r="R11" s="90">
        <f t="shared" si="5"/>
        <v>200</v>
      </c>
      <c r="S11" s="229"/>
      <c r="T11" s="90">
        <f t="shared" si="6"/>
        <v>200</v>
      </c>
    </row>
    <row r="12" spans="2:20" ht="12" customHeight="1">
      <c r="B12" s="752"/>
      <c r="C12" s="642">
        <v>4260</v>
      </c>
      <c r="D12" s="631"/>
      <c r="E12" s="166" t="s">
        <v>124</v>
      </c>
      <c r="F12" s="89">
        <v>1200</v>
      </c>
      <c r="G12" s="229"/>
      <c r="H12" s="90">
        <f t="shared" si="0"/>
        <v>1200</v>
      </c>
      <c r="I12" s="229"/>
      <c r="J12" s="90">
        <f t="shared" si="1"/>
        <v>1200</v>
      </c>
      <c r="K12" s="229"/>
      <c r="L12" s="90">
        <f t="shared" si="2"/>
        <v>1200</v>
      </c>
      <c r="M12" s="229"/>
      <c r="N12" s="90">
        <f t="shared" si="3"/>
        <v>1200</v>
      </c>
      <c r="O12" s="229"/>
      <c r="P12" s="90">
        <f t="shared" si="4"/>
        <v>1200</v>
      </c>
      <c r="Q12" s="229"/>
      <c r="R12" s="90">
        <f t="shared" si="5"/>
        <v>1200</v>
      </c>
      <c r="S12" s="229"/>
      <c r="T12" s="90">
        <f t="shared" si="6"/>
        <v>1200</v>
      </c>
    </row>
    <row r="13" spans="2:20" ht="12.75">
      <c r="B13" s="752"/>
      <c r="C13" s="642">
        <v>4300</v>
      </c>
      <c r="D13" s="631"/>
      <c r="E13" s="167" t="s">
        <v>117</v>
      </c>
      <c r="F13" s="89">
        <v>5900</v>
      </c>
      <c r="G13" s="229"/>
      <c r="H13" s="90">
        <f t="shared" si="0"/>
        <v>5900</v>
      </c>
      <c r="I13" s="229"/>
      <c r="J13" s="90">
        <f t="shared" si="1"/>
        <v>5900</v>
      </c>
      <c r="K13" s="229"/>
      <c r="L13" s="90">
        <f t="shared" si="2"/>
        <v>5900</v>
      </c>
      <c r="M13" s="229"/>
      <c r="N13" s="90">
        <f t="shared" si="3"/>
        <v>5900</v>
      </c>
      <c r="O13" s="229"/>
      <c r="P13" s="90">
        <f t="shared" si="4"/>
        <v>5900</v>
      </c>
      <c r="Q13" s="229"/>
      <c r="R13" s="90">
        <f t="shared" si="5"/>
        <v>5900</v>
      </c>
      <c r="S13" s="229"/>
      <c r="T13" s="90">
        <f t="shared" si="6"/>
        <v>5900</v>
      </c>
    </row>
    <row r="14" spans="2:20" ht="38.25" customHeight="1">
      <c r="B14" s="752"/>
      <c r="C14" s="642">
        <v>4360</v>
      </c>
      <c r="D14" s="631"/>
      <c r="E14" s="166" t="s">
        <v>133</v>
      </c>
      <c r="F14" s="92">
        <v>800</v>
      </c>
      <c r="G14" s="229"/>
      <c r="H14" s="90">
        <f t="shared" si="0"/>
        <v>800</v>
      </c>
      <c r="I14" s="229"/>
      <c r="J14" s="90">
        <f t="shared" si="1"/>
        <v>800</v>
      </c>
      <c r="K14" s="229"/>
      <c r="L14" s="90">
        <f t="shared" si="2"/>
        <v>800</v>
      </c>
      <c r="M14" s="229"/>
      <c r="N14" s="90">
        <f t="shared" si="3"/>
        <v>800</v>
      </c>
      <c r="O14" s="229"/>
      <c r="P14" s="90">
        <f t="shared" si="4"/>
        <v>800</v>
      </c>
      <c r="Q14" s="229"/>
      <c r="R14" s="90">
        <f t="shared" si="5"/>
        <v>800</v>
      </c>
      <c r="S14" s="229"/>
      <c r="T14" s="90">
        <f t="shared" si="6"/>
        <v>800</v>
      </c>
    </row>
    <row r="15" spans="2:20" ht="36.75" customHeight="1">
      <c r="B15" s="752"/>
      <c r="C15" s="642">
        <v>4370</v>
      </c>
      <c r="D15" s="631"/>
      <c r="E15" s="166" t="s">
        <v>134</v>
      </c>
      <c r="F15" s="92">
        <v>800</v>
      </c>
      <c r="G15" s="229"/>
      <c r="H15" s="90">
        <f t="shared" si="0"/>
        <v>800</v>
      </c>
      <c r="I15" s="229"/>
      <c r="J15" s="90">
        <f t="shared" si="1"/>
        <v>800</v>
      </c>
      <c r="K15" s="229"/>
      <c r="L15" s="90">
        <f t="shared" si="2"/>
        <v>800</v>
      </c>
      <c r="M15" s="229"/>
      <c r="N15" s="90">
        <f t="shared" si="3"/>
        <v>800</v>
      </c>
      <c r="O15" s="229"/>
      <c r="P15" s="90">
        <f t="shared" si="4"/>
        <v>800</v>
      </c>
      <c r="Q15" s="229"/>
      <c r="R15" s="90">
        <f t="shared" si="5"/>
        <v>800</v>
      </c>
      <c r="S15" s="229"/>
      <c r="T15" s="90">
        <f t="shared" si="6"/>
        <v>800</v>
      </c>
    </row>
    <row r="16" spans="2:20" ht="24.75" customHeight="1">
      <c r="B16" s="752"/>
      <c r="C16" s="642">
        <v>4400</v>
      </c>
      <c r="D16" s="631"/>
      <c r="E16" s="166" t="s">
        <v>173</v>
      </c>
      <c r="F16" s="89">
        <v>1400</v>
      </c>
      <c r="G16" s="229"/>
      <c r="H16" s="90">
        <f t="shared" si="0"/>
        <v>1400</v>
      </c>
      <c r="I16" s="229"/>
      <c r="J16" s="90">
        <f t="shared" si="1"/>
        <v>1400</v>
      </c>
      <c r="K16" s="229"/>
      <c r="L16" s="90">
        <f t="shared" si="2"/>
        <v>1400</v>
      </c>
      <c r="M16" s="229"/>
      <c r="N16" s="90">
        <f t="shared" si="3"/>
        <v>1400</v>
      </c>
      <c r="O16" s="229"/>
      <c r="P16" s="90">
        <f t="shared" si="4"/>
        <v>1400</v>
      </c>
      <c r="Q16" s="229"/>
      <c r="R16" s="90">
        <f t="shared" si="5"/>
        <v>1400</v>
      </c>
      <c r="S16" s="229"/>
      <c r="T16" s="90">
        <f t="shared" si="6"/>
        <v>1400</v>
      </c>
    </row>
    <row r="17" spans="2:20" ht="15.75" customHeight="1">
      <c r="B17" s="752"/>
      <c r="C17" s="642">
        <v>4410</v>
      </c>
      <c r="D17" s="631"/>
      <c r="E17" s="166" t="s">
        <v>130</v>
      </c>
      <c r="F17" s="89">
        <v>1000</v>
      </c>
      <c r="G17" s="229"/>
      <c r="H17" s="90">
        <f t="shared" si="0"/>
        <v>1000</v>
      </c>
      <c r="I17" s="229"/>
      <c r="J17" s="90">
        <f t="shared" si="1"/>
        <v>1000</v>
      </c>
      <c r="K17" s="229"/>
      <c r="L17" s="90">
        <f t="shared" si="2"/>
        <v>1000</v>
      </c>
      <c r="M17" s="229"/>
      <c r="N17" s="90">
        <f t="shared" si="3"/>
        <v>1000</v>
      </c>
      <c r="O17" s="229"/>
      <c r="P17" s="90">
        <f t="shared" si="4"/>
        <v>1000</v>
      </c>
      <c r="Q17" s="229"/>
      <c r="R17" s="90">
        <f t="shared" si="5"/>
        <v>1000</v>
      </c>
      <c r="S17" s="229"/>
      <c r="T17" s="90">
        <f t="shared" si="6"/>
        <v>1000</v>
      </c>
    </row>
    <row r="18" spans="2:20" ht="13.5" customHeight="1">
      <c r="B18" s="752"/>
      <c r="C18" s="642">
        <v>4430</v>
      </c>
      <c r="D18" s="631"/>
      <c r="E18" s="168" t="s">
        <v>122</v>
      </c>
      <c r="F18" s="92">
        <v>2200</v>
      </c>
      <c r="G18" s="229"/>
      <c r="H18" s="90">
        <f t="shared" si="0"/>
        <v>2200</v>
      </c>
      <c r="I18" s="229"/>
      <c r="J18" s="90">
        <f t="shared" si="1"/>
        <v>2200</v>
      </c>
      <c r="K18" s="229"/>
      <c r="L18" s="90">
        <f t="shared" si="2"/>
        <v>2200</v>
      </c>
      <c r="M18" s="229"/>
      <c r="N18" s="90">
        <f t="shared" si="3"/>
        <v>2200</v>
      </c>
      <c r="O18" s="229"/>
      <c r="P18" s="90">
        <f t="shared" si="4"/>
        <v>2200</v>
      </c>
      <c r="Q18" s="229"/>
      <c r="R18" s="90">
        <f t="shared" si="5"/>
        <v>2200</v>
      </c>
      <c r="S18" s="229"/>
      <c r="T18" s="90">
        <f t="shared" si="6"/>
        <v>2200</v>
      </c>
    </row>
    <row r="19" spans="2:20" ht="28.5" customHeight="1">
      <c r="B19" s="752"/>
      <c r="C19" s="767">
        <v>4440</v>
      </c>
      <c r="D19" s="768"/>
      <c r="E19" s="168" t="s">
        <v>135</v>
      </c>
      <c r="F19" s="92">
        <v>3000</v>
      </c>
      <c r="G19" s="229"/>
      <c r="H19" s="90">
        <f t="shared" si="0"/>
        <v>3000</v>
      </c>
      <c r="I19" s="229"/>
      <c r="J19" s="90">
        <f t="shared" si="1"/>
        <v>3000</v>
      </c>
      <c r="K19" s="229"/>
      <c r="L19" s="90">
        <f t="shared" si="2"/>
        <v>3000</v>
      </c>
      <c r="M19" s="229"/>
      <c r="N19" s="90">
        <f t="shared" si="3"/>
        <v>3000</v>
      </c>
      <c r="O19" s="229"/>
      <c r="P19" s="90">
        <f t="shared" si="4"/>
        <v>3000</v>
      </c>
      <c r="Q19" s="229"/>
      <c r="R19" s="90">
        <f t="shared" si="5"/>
        <v>3000</v>
      </c>
      <c r="S19" s="229"/>
      <c r="T19" s="90">
        <f t="shared" si="6"/>
        <v>3000</v>
      </c>
    </row>
    <row r="20" spans="1:20" ht="12.75">
      <c r="A20" s="758"/>
      <c r="B20" s="758"/>
      <c r="C20" s="758"/>
      <c r="D20" s="758"/>
      <c r="E20" s="758"/>
      <c r="F20" s="61"/>
      <c r="G20" s="323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</sheetData>
  <mergeCells count="38">
    <mergeCell ref="C14:D14"/>
    <mergeCell ref="C19:D19"/>
    <mergeCell ref="D4:E4"/>
    <mergeCell ref="C15:D15"/>
    <mergeCell ref="C16:D16"/>
    <mergeCell ref="C17:D17"/>
    <mergeCell ref="C18:D18"/>
    <mergeCell ref="C10:D10"/>
    <mergeCell ref="C11:D11"/>
    <mergeCell ref="C12:D12"/>
    <mergeCell ref="C13:D13"/>
    <mergeCell ref="R1:R2"/>
    <mergeCell ref="S1:S2"/>
    <mergeCell ref="T1:T2"/>
    <mergeCell ref="B3:E3"/>
    <mergeCell ref="N1:N2"/>
    <mergeCell ref="O1:O2"/>
    <mergeCell ref="P1:P2"/>
    <mergeCell ref="Q1:Q2"/>
    <mergeCell ref="J1:J2"/>
    <mergeCell ref="C8:D8"/>
    <mergeCell ref="K1:K2"/>
    <mergeCell ref="L1:L2"/>
    <mergeCell ref="M1:M2"/>
    <mergeCell ref="F1:F2"/>
    <mergeCell ref="G1:G2"/>
    <mergeCell ref="H1:H2"/>
    <mergeCell ref="I1:I2"/>
    <mergeCell ref="C9:D9"/>
    <mergeCell ref="A20:E20"/>
    <mergeCell ref="A1:A2"/>
    <mergeCell ref="B1:B2"/>
    <mergeCell ref="C1:D2"/>
    <mergeCell ref="E1:E2"/>
    <mergeCell ref="B5:B19"/>
    <mergeCell ref="C5:D5"/>
    <mergeCell ref="C6:D6"/>
    <mergeCell ref="C7:D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&amp;C&amp;A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zoomScaleSheetLayoutView="100" workbookViewId="0" topLeftCell="A1">
      <selection activeCell="G8" sqref="G8"/>
    </sheetView>
  </sheetViews>
  <sheetFormatPr defaultColWidth="9.140625" defaultRowHeight="12.75"/>
  <cols>
    <col min="1" max="1" width="6.57421875" style="0" customWidth="1"/>
    <col min="3" max="3" width="0.9921875" style="0" customWidth="1"/>
    <col min="5" max="5" width="27.00390625" style="0" customWidth="1"/>
    <col min="6" max="6" width="15.140625" style="0" customWidth="1"/>
    <col min="7" max="7" width="13.28125" style="0" customWidth="1"/>
    <col min="8" max="8" width="14.7109375" style="0" customWidth="1"/>
    <col min="9" max="9" width="10.8515625" style="0" customWidth="1"/>
    <col min="10" max="10" width="16.28125" style="0" customWidth="1"/>
    <col min="11" max="11" width="13.00390625" style="0" customWidth="1"/>
    <col min="12" max="12" width="16.140625" style="0" customWidth="1"/>
    <col min="13" max="13" width="12.00390625" style="0" customWidth="1"/>
    <col min="14" max="14" width="17.00390625" style="0" customWidth="1"/>
    <col min="15" max="15" width="11.28125" style="0" customWidth="1"/>
    <col min="16" max="16" width="16.7109375" style="0" customWidth="1"/>
    <col min="17" max="17" width="11.00390625" style="0" customWidth="1"/>
    <col min="18" max="18" width="17.57421875" style="0" customWidth="1"/>
    <col min="19" max="19" width="12.421875" style="0" customWidth="1"/>
    <col min="20" max="20" width="18.7109375" style="0" customWidth="1"/>
  </cols>
  <sheetData>
    <row r="1" spans="1:20" ht="12.75" customHeight="1">
      <c r="A1" s="759" t="s">
        <v>0</v>
      </c>
      <c r="B1" s="761" t="s">
        <v>1</v>
      </c>
      <c r="C1" s="718" t="s">
        <v>2</v>
      </c>
      <c r="D1" s="763"/>
      <c r="E1" s="717" t="s">
        <v>3</v>
      </c>
      <c r="F1" s="710" t="s">
        <v>114</v>
      </c>
      <c r="G1" s="708" t="s">
        <v>5</v>
      </c>
      <c r="H1" s="706" t="s">
        <v>115</v>
      </c>
      <c r="I1" s="708" t="s">
        <v>5</v>
      </c>
      <c r="J1" s="706" t="s">
        <v>115</v>
      </c>
      <c r="K1" s="708" t="s">
        <v>5</v>
      </c>
      <c r="L1" s="706" t="s">
        <v>115</v>
      </c>
      <c r="M1" s="708" t="s">
        <v>5</v>
      </c>
      <c r="N1" s="706" t="s">
        <v>115</v>
      </c>
      <c r="O1" s="708" t="s">
        <v>116</v>
      </c>
      <c r="P1" s="706" t="s">
        <v>115</v>
      </c>
      <c r="Q1" s="708" t="s">
        <v>116</v>
      </c>
      <c r="R1" s="706" t="s">
        <v>115</v>
      </c>
      <c r="S1" s="708" t="s">
        <v>116</v>
      </c>
      <c r="T1" s="712" t="s">
        <v>115</v>
      </c>
    </row>
    <row r="2" spans="1:20" ht="12.75">
      <c r="A2" s="760"/>
      <c r="B2" s="762"/>
      <c r="C2" s="764"/>
      <c r="D2" s="765"/>
      <c r="E2" s="766"/>
      <c r="F2" s="711"/>
      <c r="G2" s="709"/>
      <c r="H2" s="707"/>
      <c r="I2" s="709"/>
      <c r="J2" s="707"/>
      <c r="K2" s="709"/>
      <c r="L2" s="707"/>
      <c r="M2" s="709"/>
      <c r="N2" s="707"/>
      <c r="O2" s="709"/>
      <c r="P2" s="707"/>
      <c r="Q2" s="709"/>
      <c r="R2" s="707"/>
      <c r="S2" s="709"/>
      <c r="T2" s="713"/>
    </row>
    <row r="3" spans="1:20" ht="15">
      <c r="A3" s="133">
        <v>852</v>
      </c>
      <c r="B3" s="686" t="s">
        <v>97</v>
      </c>
      <c r="C3" s="686"/>
      <c r="D3" s="686"/>
      <c r="E3" s="686"/>
      <c r="F3" s="85">
        <f>F4</f>
        <v>315500</v>
      </c>
      <c r="G3" s="229">
        <f>SUM(G4:G24)</f>
        <v>7095</v>
      </c>
      <c r="H3" s="85">
        <f>H4</f>
        <v>322595</v>
      </c>
      <c r="I3" s="229"/>
      <c r="J3" s="85">
        <f>J4</f>
        <v>322595</v>
      </c>
      <c r="K3" s="229"/>
      <c r="L3" s="85">
        <f>L4</f>
        <v>322595</v>
      </c>
      <c r="M3" s="229"/>
      <c r="N3" s="85">
        <f>N4</f>
        <v>322595</v>
      </c>
      <c r="O3" s="229"/>
      <c r="P3" s="85">
        <f>P4</f>
        <v>322595</v>
      </c>
      <c r="Q3" s="229"/>
      <c r="R3" s="85">
        <f>R4</f>
        <v>322595</v>
      </c>
      <c r="S3" s="229"/>
      <c r="T3" s="85">
        <f>T4</f>
        <v>322595</v>
      </c>
    </row>
    <row r="4" spans="2:20" ht="12.75">
      <c r="B4" s="155">
        <v>85203</v>
      </c>
      <c r="C4" s="772" t="s">
        <v>103</v>
      </c>
      <c r="D4" s="772"/>
      <c r="E4" s="773"/>
      <c r="F4" s="88">
        <f>F5+F6+F7+F8+F9+F10+F11+F12+F13+F14+F15+F16+F17+F18+F19+F20+F21+F22+F23+F24</f>
        <v>315500</v>
      </c>
      <c r="G4" s="229"/>
      <c r="H4" s="88">
        <f>H5+H6+H7+H8+H9+H10+H11+H12+H13+H14+H15+H16+H17+H18+H19+H20+H21+H22+H23+H24</f>
        <v>322595</v>
      </c>
      <c r="I4" s="229"/>
      <c r="J4" s="88">
        <f>J5+J6+J7+J8+J9+J10+J11+J12+J13+J14+J15+J16+J17+J18+J19+J20+J21+J22+J23+J24</f>
        <v>322595</v>
      </c>
      <c r="K4" s="229"/>
      <c r="L4" s="88">
        <f>L5+L6+L7+L8+L9+L10+L11+L12+L13+L14+L15+L16+L17+L18+L19+L20+L21+L22+L23+L24</f>
        <v>322595</v>
      </c>
      <c r="M4" s="229"/>
      <c r="N4" s="88">
        <f>N5+N6+N7+N8+N9+N10+N11+N12+N13+N14+N15+N16+N17+N18+N19+N20+N21+N22+N23+N24</f>
        <v>322595</v>
      </c>
      <c r="O4" s="229"/>
      <c r="P4" s="88">
        <f>P5+P6+P7+P8+P9+P10+P11+P12+P13+P14+P15+P16+P17+P18+P19+P20+P21+P22+P23+P24</f>
        <v>322595</v>
      </c>
      <c r="Q4" s="229"/>
      <c r="R4" s="88">
        <f>R5+R6+R7+R8+R9+R10+R11+R12+R13+R14+R15+R16+R17+R18+R19+R20+R21+R22+R23+R24</f>
        <v>322595</v>
      </c>
      <c r="S4" s="229"/>
      <c r="T4" s="88">
        <f>T5+T6+T7+T8+T9+T10+T11+T12+T13+T14+T15+T16+T17+T18+T19+T20+T21+T22+T23+T24</f>
        <v>322595</v>
      </c>
    </row>
    <row r="5" spans="2:20" ht="21.75" customHeight="1">
      <c r="B5" s="299"/>
      <c r="C5" s="774">
        <v>4010</v>
      </c>
      <c r="D5" s="660"/>
      <c r="E5" s="165" t="s">
        <v>126</v>
      </c>
      <c r="F5" s="93">
        <v>147000</v>
      </c>
      <c r="G5" s="231">
        <v>-2500</v>
      </c>
      <c r="H5" s="93">
        <f aca="true" t="shared" si="0" ref="H5:H23">SUM(F5:G5)</f>
        <v>144500</v>
      </c>
      <c r="I5" s="231"/>
      <c r="J5" s="93">
        <f aca="true" t="shared" si="1" ref="J5:J23">SUM(H5:I5)</f>
        <v>144500</v>
      </c>
      <c r="K5" s="231"/>
      <c r="L5" s="93">
        <f aca="true" t="shared" si="2" ref="L5:L23">SUM(J5:K5)</f>
        <v>144500</v>
      </c>
      <c r="M5" s="231"/>
      <c r="N5" s="93">
        <f aca="true" t="shared" si="3" ref="N5:N23">SUM(L5:M5)</f>
        <v>144500</v>
      </c>
      <c r="O5" s="231"/>
      <c r="P5" s="93">
        <f aca="true" t="shared" si="4" ref="P5:P23">SUM(N5:O5)</f>
        <v>144500</v>
      </c>
      <c r="Q5" s="231"/>
      <c r="R5" s="93">
        <f aca="true" t="shared" si="5" ref="R5:R23">SUM(P5:Q5)</f>
        <v>144500</v>
      </c>
      <c r="S5" s="231"/>
      <c r="T5" s="93">
        <f aca="true" t="shared" si="6" ref="T5:T23">SUM(R5:S5)</f>
        <v>144500</v>
      </c>
    </row>
    <row r="6" spans="2:20" ht="14.25" customHeight="1">
      <c r="B6" s="300"/>
      <c r="C6" s="774">
        <v>4040</v>
      </c>
      <c r="D6" s="660"/>
      <c r="E6" s="165" t="s">
        <v>169</v>
      </c>
      <c r="F6" s="93">
        <v>8091</v>
      </c>
      <c r="G6" s="231"/>
      <c r="H6" s="93">
        <f t="shared" si="0"/>
        <v>8091</v>
      </c>
      <c r="I6" s="231"/>
      <c r="J6" s="93">
        <f t="shared" si="1"/>
        <v>8091</v>
      </c>
      <c r="K6" s="231"/>
      <c r="L6" s="93">
        <f t="shared" si="2"/>
        <v>8091</v>
      </c>
      <c r="M6" s="231"/>
      <c r="N6" s="93">
        <f t="shared" si="3"/>
        <v>8091</v>
      </c>
      <c r="O6" s="231"/>
      <c r="P6" s="93">
        <f t="shared" si="4"/>
        <v>8091</v>
      </c>
      <c r="Q6" s="231"/>
      <c r="R6" s="93">
        <f t="shared" si="5"/>
        <v>8091</v>
      </c>
      <c r="S6" s="231"/>
      <c r="T6" s="93">
        <f t="shared" si="6"/>
        <v>8091</v>
      </c>
    </row>
    <row r="7" spans="2:20" ht="16.5" customHeight="1">
      <c r="B7" s="300"/>
      <c r="C7" s="774">
        <v>4110</v>
      </c>
      <c r="D7" s="660"/>
      <c r="E7" s="165" t="s">
        <v>127</v>
      </c>
      <c r="F7" s="98">
        <v>28500</v>
      </c>
      <c r="G7" s="231">
        <v>-2170</v>
      </c>
      <c r="H7" s="93">
        <f t="shared" si="0"/>
        <v>26330</v>
      </c>
      <c r="I7" s="231"/>
      <c r="J7" s="93">
        <f t="shared" si="1"/>
        <v>26330</v>
      </c>
      <c r="K7" s="231"/>
      <c r="L7" s="93">
        <f t="shared" si="2"/>
        <v>26330</v>
      </c>
      <c r="M7" s="231"/>
      <c r="N7" s="93">
        <f t="shared" si="3"/>
        <v>26330</v>
      </c>
      <c r="O7" s="231"/>
      <c r="P7" s="93">
        <f t="shared" si="4"/>
        <v>26330</v>
      </c>
      <c r="Q7" s="231"/>
      <c r="R7" s="93">
        <f t="shared" si="5"/>
        <v>26330</v>
      </c>
      <c r="S7" s="231"/>
      <c r="T7" s="93">
        <f t="shared" si="6"/>
        <v>26330</v>
      </c>
    </row>
    <row r="8" spans="2:20" ht="14.25" customHeight="1">
      <c r="B8" s="300"/>
      <c r="C8" s="774">
        <v>4120</v>
      </c>
      <c r="D8" s="660"/>
      <c r="E8" s="165" t="s">
        <v>128</v>
      </c>
      <c r="F8" s="93">
        <v>3800</v>
      </c>
      <c r="G8" s="231">
        <v>150</v>
      </c>
      <c r="H8" s="93">
        <f t="shared" si="0"/>
        <v>3950</v>
      </c>
      <c r="I8" s="231"/>
      <c r="J8" s="93">
        <f t="shared" si="1"/>
        <v>3950</v>
      </c>
      <c r="K8" s="231"/>
      <c r="L8" s="93">
        <f t="shared" si="2"/>
        <v>3950</v>
      </c>
      <c r="M8" s="231"/>
      <c r="N8" s="93">
        <f t="shared" si="3"/>
        <v>3950</v>
      </c>
      <c r="O8" s="231"/>
      <c r="P8" s="93">
        <f t="shared" si="4"/>
        <v>3950</v>
      </c>
      <c r="Q8" s="231"/>
      <c r="R8" s="93">
        <f t="shared" si="5"/>
        <v>3950</v>
      </c>
      <c r="S8" s="231"/>
      <c r="T8" s="93">
        <f t="shared" si="6"/>
        <v>3950</v>
      </c>
    </row>
    <row r="9" spans="2:20" ht="15.75" customHeight="1">
      <c r="B9" s="300"/>
      <c r="C9" s="774">
        <v>4170</v>
      </c>
      <c r="D9" s="660"/>
      <c r="E9" s="165" t="s">
        <v>131</v>
      </c>
      <c r="F9" s="93">
        <v>2000</v>
      </c>
      <c r="G9" s="231">
        <v>-2000</v>
      </c>
      <c r="H9" s="93">
        <f t="shared" si="0"/>
        <v>0</v>
      </c>
      <c r="I9" s="231"/>
      <c r="J9" s="93">
        <f t="shared" si="1"/>
        <v>0</v>
      </c>
      <c r="K9" s="231"/>
      <c r="L9" s="93">
        <f t="shared" si="2"/>
        <v>0</v>
      </c>
      <c r="M9" s="231"/>
      <c r="N9" s="93">
        <f t="shared" si="3"/>
        <v>0</v>
      </c>
      <c r="O9" s="231"/>
      <c r="P9" s="93">
        <f t="shared" si="4"/>
        <v>0</v>
      </c>
      <c r="Q9" s="231"/>
      <c r="R9" s="93">
        <f t="shared" si="5"/>
        <v>0</v>
      </c>
      <c r="S9" s="231"/>
      <c r="T9" s="93">
        <f t="shared" si="6"/>
        <v>0</v>
      </c>
    </row>
    <row r="10" spans="2:20" ht="15" customHeight="1">
      <c r="B10" s="300"/>
      <c r="C10" s="629">
        <v>4210</v>
      </c>
      <c r="D10" s="630"/>
      <c r="E10" s="120" t="s">
        <v>119</v>
      </c>
      <c r="F10" s="89">
        <v>45529</v>
      </c>
      <c r="G10" s="219">
        <v>4820</v>
      </c>
      <c r="H10" s="90">
        <f t="shared" si="0"/>
        <v>50349</v>
      </c>
      <c r="I10" s="229"/>
      <c r="J10" s="90">
        <f t="shared" si="1"/>
        <v>50349</v>
      </c>
      <c r="K10" s="229"/>
      <c r="L10" s="90">
        <f t="shared" si="2"/>
        <v>50349</v>
      </c>
      <c r="M10" s="229"/>
      <c r="N10" s="90">
        <f t="shared" si="3"/>
        <v>50349</v>
      </c>
      <c r="O10" s="229"/>
      <c r="P10" s="90">
        <f t="shared" si="4"/>
        <v>50349</v>
      </c>
      <c r="Q10" s="229"/>
      <c r="R10" s="90">
        <f t="shared" si="5"/>
        <v>50349</v>
      </c>
      <c r="S10" s="229"/>
      <c r="T10" s="90">
        <f t="shared" si="6"/>
        <v>50349</v>
      </c>
    </row>
    <row r="11" spans="2:20" ht="12.75" customHeight="1">
      <c r="B11" s="300"/>
      <c r="C11" s="629">
        <v>4220</v>
      </c>
      <c r="D11" s="630"/>
      <c r="E11" s="120" t="s">
        <v>212</v>
      </c>
      <c r="F11" s="89">
        <v>18000</v>
      </c>
      <c r="G11" s="219"/>
      <c r="H11" s="90">
        <f t="shared" si="0"/>
        <v>18000</v>
      </c>
      <c r="I11" s="229"/>
      <c r="J11" s="90">
        <f t="shared" si="1"/>
        <v>18000</v>
      </c>
      <c r="K11" s="229"/>
      <c r="L11" s="90">
        <f t="shared" si="2"/>
        <v>18000</v>
      </c>
      <c r="M11" s="229"/>
      <c r="N11" s="90">
        <f t="shared" si="3"/>
        <v>18000</v>
      </c>
      <c r="O11" s="229"/>
      <c r="P11" s="90">
        <f t="shared" si="4"/>
        <v>18000</v>
      </c>
      <c r="Q11" s="229"/>
      <c r="R11" s="90">
        <f t="shared" si="5"/>
        <v>18000</v>
      </c>
      <c r="S11" s="229"/>
      <c r="T11" s="90">
        <f t="shared" si="6"/>
        <v>18000</v>
      </c>
    </row>
    <row r="12" spans="2:20" ht="17.25" customHeight="1">
      <c r="B12" s="300"/>
      <c r="C12" s="629">
        <v>4270</v>
      </c>
      <c r="D12" s="630"/>
      <c r="E12" s="120" t="s">
        <v>120</v>
      </c>
      <c r="F12" s="92">
        <v>2000</v>
      </c>
      <c r="G12" s="229"/>
      <c r="H12" s="90">
        <f t="shared" si="0"/>
        <v>2000</v>
      </c>
      <c r="I12" s="229"/>
      <c r="J12" s="90">
        <f t="shared" si="1"/>
        <v>2000</v>
      </c>
      <c r="K12" s="229"/>
      <c r="L12" s="90">
        <f t="shared" si="2"/>
        <v>2000</v>
      </c>
      <c r="M12" s="229"/>
      <c r="N12" s="90">
        <f t="shared" si="3"/>
        <v>2000</v>
      </c>
      <c r="O12" s="229"/>
      <c r="P12" s="90">
        <f t="shared" si="4"/>
        <v>2000</v>
      </c>
      <c r="Q12" s="229"/>
      <c r="R12" s="90">
        <f t="shared" si="5"/>
        <v>2000</v>
      </c>
      <c r="S12" s="229"/>
      <c r="T12" s="90">
        <f t="shared" si="6"/>
        <v>2000</v>
      </c>
    </row>
    <row r="13" spans="2:20" ht="15.75" customHeight="1">
      <c r="B13" s="300"/>
      <c r="C13" s="629">
        <v>4300</v>
      </c>
      <c r="D13" s="630"/>
      <c r="E13" s="120" t="s">
        <v>117</v>
      </c>
      <c r="F13" s="89">
        <v>15800</v>
      </c>
      <c r="G13" s="229">
        <v>7095</v>
      </c>
      <c r="H13" s="90">
        <f t="shared" si="0"/>
        <v>22895</v>
      </c>
      <c r="I13" s="229"/>
      <c r="J13" s="90">
        <f t="shared" si="1"/>
        <v>22895</v>
      </c>
      <c r="K13" s="229"/>
      <c r="L13" s="90">
        <f t="shared" si="2"/>
        <v>22895</v>
      </c>
      <c r="M13" s="229"/>
      <c r="N13" s="90">
        <f t="shared" si="3"/>
        <v>22895</v>
      </c>
      <c r="O13" s="229"/>
      <c r="P13" s="90">
        <f t="shared" si="4"/>
        <v>22895</v>
      </c>
      <c r="Q13" s="229"/>
      <c r="R13" s="90">
        <f t="shared" si="5"/>
        <v>22895</v>
      </c>
      <c r="S13" s="229"/>
      <c r="T13" s="90">
        <f t="shared" si="6"/>
        <v>22895</v>
      </c>
    </row>
    <row r="14" spans="2:20" ht="15" customHeight="1">
      <c r="B14" s="300"/>
      <c r="C14" s="629">
        <v>4350</v>
      </c>
      <c r="D14" s="630"/>
      <c r="E14" s="120" t="s">
        <v>177</v>
      </c>
      <c r="F14" s="89">
        <v>1500</v>
      </c>
      <c r="G14" s="229"/>
      <c r="H14" s="90">
        <f t="shared" si="0"/>
        <v>1500</v>
      </c>
      <c r="I14" s="229"/>
      <c r="J14" s="90">
        <f t="shared" si="1"/>
        <v>1500</v>
      </c>
      <c r="K14" s="229"/>
      <c r="L14" s="90">
        <f t="shared" si="2"/>
        <v>1500</v>
      </c>
      <c r="M14" s="229"/>
      <c r="N14" s="90">
        <f t="shared" si="3"/>
        <v>1500</v>
      </c>
      <c r="O14" s="229"/>
      <c r="P14" s="90">
        <f t="shared" si="4"/>
        <v>1500</v>
      </c>
      <c r="Q14" s="229"/>
      <c r="R14" s="90">
        <f t="shared" si="5"/>
        <v>1500</v>
      </c>
      <c r="S14" s="229"/>
      <c r="T14" s="90">
        <f t="shared" si="6"/>
        <v>1500</v>
      </c>
    </row>
    <row r="15" spans="2:20" ht="31.5" customHeight="1">
      <c r="B15" s="300"/>
      <c r="C15" s="629">
        <v>4360</v>
      </c>
      <c r="D15" s="630"/>
      <c r="E15" s="120" t="s">
        <v>133</v>
      </c>
      <c r="F15" s="89">
        <v>2500</v>
      </c>
      <c r="G15" s="229"/>
      <c r="H15" s="90">
        <f t="shared" si="0"/>
        <v>2500</v>
      </c>
      <c r="I15" s="229"/>
      <c r="J15" s="90">
        <f t="shared" si="1"/>
        <v>2500</v>
      </c>
      <c r="K15" s="229"/>
      <c r="L15" s="90">
        <f t="shared" si="2"/>
        <v>2500</v>
      </c>
      <c r="M15" s="229"/>
      <c r="N15" s="90">
        <f t="shared" si="3"/>
        <v>2500</v>
      </c>
      <c r="O15" s="229"/>
      <c r="P15" s="90">
        <f t="shared" si="4"/>
        <v>2500</v>
      </c>
      <c r="Q15" s="229"/>
      <c r="R15" s="90">
        <f t="shared" si="5"/>
        <v>2500</v>
      </c>
      <c r="S15" s="229"/>
      <c r="T15" s="90">
        <f t="shared" si="6"/>
        <v>2500</v>
      </c>
    </row>
    <row r="16" spans="2:20" ht="39.75" customHeight="1">
      <c r="B16" s="300"/>
      <c r="C16" s="629">
        <v>4370</v>
      </c>
      <c r="D16" s="630"/>
      <c r="E16" s="120" t="s">
        <v>134</v>
      </c>
      <c r="F16" s="89">
        <v>1500</v>
      </c>
      <c r="G16" s="229"/>
      <c r="H16" s="90">
        <f t="shared" si="0"/>
        <v>1500</v>
      </c>
      <c r="I16" s="229"/>
      <c r="J16" s="90">
        <f t="shared" si="1"/>
        <v>1500</v>
      </c>
      <c r="K16" s="229"/>
      <c r="L16" s="90">
        <f t="shared" si="2"/>
        <v>1500</v>
      </c>
      <c r="M16" s="229"/>
      <c r="N16" s="90">
        <f t="shared" si="3"/>
        <v>1500</v>
      </c>
      <c r="O16" s="229"/>
      <c r="P16" s="90">
        <f t="shared" si="4"/>
        <v>1500</v>
      </c>
      <c r="Q16" s="229"/>
      <c r="R16" s="90">
        <f t="shared" si="5"/>
        <v>1500</v>
      </c>
      <c r="S16" s="229"/>
      <c r="T16" s="90">
        <f t="shared" si="6"/>
        <v>1500</v>
      </c>
    </row>
    <row r="17" spans="2:20" ht="25.5" customHeight="1">
      <c r="B17" s="300"/>
      <c r="C17" s="629">
        <v>4400</v>
      </c>
      <c r="D17" s="630"/>
      <c r="E17" s="120" t="s">
        <v>173</v>
      </c>
      <c r="F17" s="89">
        <v>19800</v>
      </c>
      <c r="G17" s="229"/>
      <c r="H17" s="90">
        <f t="shared" si="0"/>
        <v>19800</v>
      </c>
      <c r="I17" s="229"/>
      <c r="J17" s="90">
        <f t="shared" si="1"/>
        <v>19800</v>
      </c>
      <c r="K17" s="229"/>
      <c r="L17" s="90">
        <f t="shared" si="2"/>
        <v>19800</v>
      </c>
      <c r="M17" s="229"/>
      <c r="N17" s="90">
        <f t="shared" si="3"/>
        <v>19800</v>
      </c>
      <c r="O17" s="229"/>
      <c r="P17" s="90">
        <f t="shared" si="4"/>
        <v>19800</v>
      </c>
      <c r="Q17" s="229"/>
      <c r="R17" s="90">
        <f t="shared" si="5"/>
        <v>19800</v>
      </c>
      <c r="S17" s="229"/>
      <c r="T17" s="90">
        <f t="shared" si="6"/>
        <v>19800</v>
      </c>
    </row>
    <row r="18" spans="2:20" ht="15" customHeight="1">
      <c r="B18" s="300"/>
      <c r="C18" s="629">
        <v>4410</v>
      </c>
      <c r="D18" s="630"/>
      <c r="E18" s="120" t="s">
        <v>130</v>
      </c>
      <c r="F18" s="92">
        <v>1300</v>
      </c>
      <c r="G18" s="229"/>
      <c r="H18" s="90">
        <f t="shared" si="0"/>
        <v>1300</v>
      </c>
      <c r="I18" s="229"/>
      <c r="J18" s="90">
        <f t="shared" si="1"/>
        <v>1300</v>
      </c>
      <c r="K18" s="229"/>
      <c r="L18" s="90">
        <f t="shared" si="2"/>
        <v>1300</v>
      </c>
      <c r="M18" s="229"/>
      <c r="N18" s="90">
        <f t="shared" si="3"/>
        <v>1300</v>
      </c>
      <c r="O18" s="229"/>
      <c r="P18" s="90">
        <f t="shared" si="4"/>
        <v>1300</v>
      </c>
      <c r="Q18" s="229"/>
      <c r="R18" s="90">
        <f t="shared" si="5"/>
        <v>1300</v>
      </c>
      <c r="S18" s="229"/>
      <c r="T18" s="90">
        <f t="shared" si="6"/>
        <v>1300</v>
      </c>
    </row>
    <row r="19" spans="2:20" ht="17.25" customHeight="1">
      <c r="B19" s="300"/>
      <c r="C19" s="629">
        <v>4430</v>
      </c>
      <c r="D19" s="630"/>
      <c r="E19" s="120" t="s">
        <v>122</v>
      </c>
      <c r="F19" s="89">
        <v>4000</v>
      </c>
      <c r="G19" s="229">
        <v>1200</v>
      </c>
      <c r="H19" s="90">
        <f t="shared" si="0"/>
        <v>5200</v>
      </c>
      <c r="I19" s="229"/>
      <c r="J19" s="90">
        <f t="shared" si="1"/>
        <v>5200</v>
      </c>
      <c r="K19" s="229"/>
      <c r="L19" s="90">
        <f t="shared" si="2"/>
        <v>5200</v>
      </c>
      <c r="M19" s="229"/>
      <c r="N19" s="90">
        <f t="shared" si="3"/>
        <v>5200</v>
      </c>
      <c r="O19" s="229"/>
      <c r="P19" s="90">
        <f t="shared" si="4"/>
        <v>5200</v>
      </c>
      <c r="Q19" s="229"/>
      <c r="R19" s="90">
        <f t="shared" si="5"/>
        <v>5200</v>
      </c>
      <c r="S19" s="229"/>
      <c r="T19" s="90">
        <f t="shared" si="6"/>
        <v>5200</v>
      </c>
    </row>
    <row r="20" spans="2:20" ht="27" customHeight="1">
      <c r="B20" s="300"/>
      <c r="C20" s="629">
        <v>4440</v>
      </c>
      <c r="D20" s="630"/>
      <c r="E20" s="120" t="s">
        <v>135</v>
      </c>
      <c r="F20" s="89">
        <v>5000</v>
      </c>
      <c r="G20" s="229">
        <v>500</v>
      </c>
      <c r="H20" s="90">
        <f t="shared" si="0"/>
        <v>5500</v>
      </c>
      <c r="I20" s="229"/>
      <c r="J20" s="90">
        <f t="shared" si="1"/>
        <v>5500</v>
      </c>
      <c r="K20" s="229"/>
      <c r="L20" s="90">
        <f t="shared" si="2"/>
        <v>5500</v>
      </c>
      <c r="M20" s="229"/>
      <c r="N20" s="90">
        <f t="shared" si="3"/>
        <v>5500</v>
      </c>
      <c r="O20" s="229"/>
      <c r="P20" s="90">
        <f t="shared" si="4"/>
        <v>5500</v>
      </c>
      <c r="Q20" s="229"/>
      <c r="R20" s="90">
        <f t="shared" si="5"/>
        <v>5500</v>
      </c>
      <c r="S20" s="229"/>
      <c r="T20" s="90">
        <f t="shared" si="6"/>
        <v>5500</v>
      </c>
    </row>
    <row r="21" spans="2:20" ht="29.25" customHeight="1">
      <c r="B21" s="300"/>
      <c r="C21" s="629">
        <v>4700</v>
      </c>
      <c r="D21" s="630"/>
      <c r="E21" s="120" t="s">
        <v>179</v>
      </c>
      <c r="F21" s="89">
        <v>1500</v>
      </c>
      <c r="G21" s="229"/>
      <c r="H21" s="90">
        <f t="shared" si="0"/>
        <v>1500</v>
      </c>
      <c r="I21" s="229"/>
      <c r="J21" s="90">
        <f t="shared" si="1"/>
        <v>1500</v>
      </c>
      <c r="K21" s="229"/>
      <c r="L21" s="90">
        <f t="shared" si="2"/>
        <v>1500</v>
      </c>
      <c r="M21" s="229"/>
      <c r="N21" s="90">
        <f t="shared" si="3"/>
        <v>1500</v>
      </c>
      <c r="O21" s="229"/>
      <c r="P21" s="90">
        <f t="shared" si="4"/>
        <v>1500</v>
      </c>
      <c r="Q21" s="229"/>
      <c r="R21" s="90">
        <f t="shared" si="5"/>
        <v>1500</v>
      </c>
      <c r="S21" s="229"/>
      <c r="T21" s="90">
        <f t="shared" si="6"/>
        <v>1500</v>
      </c>
    </row>
    <row r="22" spans="2:20" ht="39" customHeight="1">
      <c r="B22" s="300"/>
      <c r="C22" s="629">
        <v>4740</v>
      </c>
      <c r="D22" s="630"/>
      <c r="E22" s="120" t="s">
        <v>197</v>
      </c>
      <c r="F22" s="89">
        <v>1200</v>
      </c>
      <c r="G22" s="229"/>
      <c r="H22" s="90">
        <f t="shared" si="0"/>
        <v>1200</v>
      </c>
      <c r="I22" s="229"/>
      <c r="J22" s="90">
        <f t="shared" si="1"/>
        <v>1200</v>
      </c>
      <c r="K22" s="229"/>
      <c r="L22" s="90">
        <f t="shared" si="2"/>
        <v>1200</v>
      </c>
      <c r="M22" s="229"/>
      <c r="N22" s="90">
        <f t="shared" si="3"/>
        <v>1200</v>
      </c>
      <c r="O22" s="229"/>
      <c r="P22" s="90">
        <f t="shared" si="4"/>
        <v>1200</v>
      </c>
      <c r="Q22" s="229"/>
      <c r="R22" s="90">
        <f t="shared" si="5"/>
        <v>1200</v>
      </c>
      <c r="S22" s="229"/>
      <c r="T22" s="90">
        <f t="shared" si="6"/>
        <v>1200</v>
      </c>
    </row>
    <row r="23" spans="2:20" ht="30" customHeight="1">
      <c r="B23" s="300"/>
      <c r="C23" s="629">
        <v>4750</v>
      </c>
      <c r="D23" s="775"/>
      <c r="E23" s="120" t="s">
        <v>136</v>
      </c>
      <c r="F23" s="89">
        <v>1500</v>
      </c>
      <c r="G23" s="229"/>
      <c r="H23" s="90">
        <f t="shared" si="0"/>
        <v>1500</v>
      </c>
      <c r="I23" s="229"/>
      <c r="J23" s="90">
        <f t="shared" si="1"/>
        <v>1500</v>
      </c>
      <c r="K23" s="229"/>
      <c r="L23" s="90">
        <f t="shared" si="2"/>
        <v>1500</v>
      </c>
      <c r="M23" s="229"/>
      <c r="N23" s="90">
        <f t="shared" si="3"/>
        <v>1500</v>
      </c>
      <c r="O23" s="229"/>
      <c r="P23" s="90">
        <f t="shared" si="4"/>
        <v>1500</v>
      </c>
      <c r="Q23" s="229"/>
      <c r="R23" s="90">
        <f t="shared" si="5"/>
        <v>1500</v>
      </c>
      <c r="S23" s="229"/>
      <c r="T23" s="90">
        <f t="shared" si="6"/>
        <v>1500</v>
      </c>
    </row>
    <row r="24" spans="2:20" ht="12.75">
      <c r="B24" s="301"/>
      <c r="C24" s="629">
        <v>6060</v>
      </c>
      <c r="D24" s="775"/>
      <c r="E24" s="120" t="s">
        <v>236</v>
      </c>
      <c r="F24" s="89">
        <v>4980</v>
      </c>
      <c r="G24" s="229"/>
      <c r="H24" s="90">
        <f>SUM(F24:G24)</f>
        <v>4980</v>
      </c>
      <c r="I24" s="229"/>
      <c r="J24" s="90">
        <f>SUM(H24:I24)</f>
        <v>4980</v>
      </c>
      <c r="K24" s="229"/>
      <c r="L24" s="90">
        <f>SUM(J24:K24)</f>
        <v>4980</v>
      </c>
      <c r="M24" s="229"/>
      <c r="N24" s="90">
        <f>SUM(L24:M24)</f>
        <v>4980</v>
      </c>
      <c r="O24" s="229"/>
      <c r="P24" s="90">
        <f>SUM(N24:O24)</f>
        <v>4980</v>
      </c>
      <c r="Q24" s="229"/>
      <c r="R24" s="90">
        <f>SUM(P24:Q24)</f>
        <v>4980</v>
      </c>
      <c r="S24" s="229"/>
      <c r="T24" s="90">
        <f>SUM(R24:S24)</f>
        <v>4980</v>
      </c>
    </row>
    <row r="25" spans="1:20" ht="12.75">
      <c r="A25" s="758"/>
      <c r="B25" s="758"/>
      <c r="C25" s="758"/>
      <c r="D25" s="758"/>
      <c r="E25" s="758"/>
      <c r="F25" s="61"/>
      <c r="G25" s="323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</row>
  </sheetData>
  <mergeCells count="42">
    <mergeCell ref="C14:D14"/>
    <mergeCell ref="C15:D15"/>
    <mergeCell ref="C10:D10"/>
    <mergeCell ref="C11:D11"/>
    <mergeCell ref="C12:D12"/>
    <mergeCell ref="C13:D13"/>
    <mergeCell ref="C24:D24"/>
    <mergeCell ref="C16:D16"/>
    <mergeCell ref="C21:D21"/>
    <mergeCell ref="C22:D22"/>
    <mergeCell ref="C23:D23"/>
    <mergeCell ref="C17:D17"/>
    <mergeCell ref="C18:D18"/>
    <mergeCell ref="C19:D19"/>
    <mergeCell ref="C20:D20"/>
    <mergeCell ref="R1:R2"/>
    <mergeCell ref="M1:M2"/>
    <mergeCell ref="F1:F2"/>
    <mergeCell ref="G1:G2"/>
    <mergeCell ref="H1:H2"/>
    <mergeCell ref="I1:I2"/>
    <mergeCell ref="L1:L2"/>
    <mergeCell ref="C9:D9"/>
    <mergeCell ref="S1:S2"/>
    <mergeCell ref="T1:T2"/>
    <mergeCell ref="B3:E3"/>
    <mergeCell ref="N1:N2"/>
    <mergeCell ref="O1:O2"/>
    <mergeCell ref="P1:P2"/>
    <mergeCell ref="Q1:Q2"/>
    <mergeCell ref="J1:J2"/>
    <mergeCell ref="K1:K2"/>
    <mergeCell ref="A25:E25"/>
    <mergeCell ref="A1:A2"/>
    <mergeCell ref="B1:B2"/>
    <mergeCell ref="C1:D2"/>
    <mergeCell ref="E1:E2"/>
    <mergeCell ref="C4:E4"/>
    <mergeCell ref="C5:D5"/>
    <mergeCell ref="C6:D6"/>
    <mergeCell ref="C7:D7"/>
    <mergeCell ref="C8:D8"/>
  </mergeCells>
  <printOptions/>
  <pageMargins left="0.47" right="0.29" top="1" bottom="1" header="0.5" footer="0.5"/>
  <pageSetup horizontalDpi="600" verticalDpi="600" orientation="portrait" paperSize="9" scale="99" r:id="rId1"/>
  <headerFooter alignWithMargins="0">
    <oddHeader xml:space="preserve">&amp;C&amp;A </oddHeader>
  </headerFooter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F1" sqref="F1:F2"/>
    </sheetView>
  </sheetViews>
  <sheetFormatPr defaultColWidth="9.140625" defaultRowHeight="12.75"/>
  <cols>
    <col min="3" max="3" width="0.13671875" style="0" customWidth="1"/>
    <col min="5" max="5" width="27.7109375" style="0" customWidth="1"/>
    <col min="6" max="7" width="15.00390625" style="0" customWidth="1"/>
    <col min="8" max="8" width="16.28125" style="0" customWidth="1"/>
    <col min="9" max="9" width="14.140625" style="0" customWidth="1"/>
    <col min="10" max="10" width="16.28125" style="0" customWidth="1"/>
    <col min="11" max="11" width="13.28125" style="0" customWidth="1"/>
    <col min="12" max="12" width="16.140625" style="0" customWidth="1"/>
    <col min="13" max="13" width="13.57421875" style="0" customWidth="1"/>
    <col min="14" max="14" width="15.421875" style="0" customWidth="1"/>
    <col min="15" max="15" width="13.421875" style="0" customWidth="1"/>
    <col min="16" max="16" width="15.8515625" style="0" customWidth="1"/>
    <col min="17" max="17" width="13.8515625" style="0" customWidth="1"/>
    <col min="18" max="18" width="18.8515625" style="0" customWidth="1"/>
    <col min="19" max="19" width="11.7109375" style="0" customWidth="1"/>
    <col min="20" max="20" width="16.8515625" style="0" customWidth="1"/>
  </cols>
  <sheetData>
    <row r="1" spans="1:20" ht="12.75" customHeight="1">
      <c r="A1" s="759" t="s">
        <v>0</v>
      </c>
      <c r="B1" s="761" t="s">
        <v>1</v>
      </c>
      <c r="C1" s="718" t="s">
        <v>2</v>
      </c>
      <c r="D1" s="763"/>
      <c r="E1" s="717" t="s">
        <v>3</v>
      </c>
      <c r="F1" s="710" t="s">
        <v>114</v>
      </c>
      <c r="G1" s="708" t="s">
        <v>5</v>
      </c>
      <c r="H1" s="706" t="s">
        <v>115</v>
      </c>
      <c r="I1" s="708" t="s">
        <v>5</v>
      </c>
      <c r="J1" s="706" t="s">
        <v>115</v>
      </c>
      <c r="K1" s="708" t="s">
        <v>5</v>
      </c>
      <c r="L1" s="706" t="s">
        <v>115</v>
      </c>
      <c r="M1" s="708" t="s">
        <v>5</v>
      </c>
      <c r="N1" s="706" t="s">
        <v>115</v>
      </c>
      <c r="O1" s="708" t="s">
        <v>116</v>
      </c>
      <c r="P1" s="706" t="s">
        <v>115</v>
      </c>
      <c r="Q1" s="708" t="s">
        <v>116</v>
      </c>
      <c r="R1" s="706" t="s">
        <v>115</v>
      </c>
      <c r="S1" s="708" t="s">
        <v>116</v>
      </c>
      <c r="T1" s="712" t="s">
        <v>115</v>
      </c>
    </row>
    <row r="2" spans="1:20" ht="12.75">
      <c r="A2" s="760"/>
      <c r="B2" s="762"/>
      <c r="C2" s="764"/>
      <c r="D2" s="765"/>
      <c r="E2" s="766"/>
      <c r="F2" s="711"/>
      <c r="G2" s="709"/>
      <c r="H2" s="707"/>
      <c r="I2" s="709"/>
      <c r="J2" s="707"/>
      <c r="K2" s="709"/>
      <c r="L2" s="707"/>
      <c r="M2" s="709"/>
      <c r="N2" s="707"/>
      <c r="O2" s="709"/>
      <c r="P2" s="707"/>
      <c r="Q2" s="709"/>
      <c r="R2" s="707"/>
      <c r="S2" s="709"/>
      <c r="T2" s="713"/>
    </row>
    <row r="3" spans="1:20" ht="16.5" customHeight="1">
      <c r="A3" s="270"/>
      <c r="B3" s="784" t="s">
        <v>234</v>
      </c>
      <c r="C3" s="785"/>
      <c r="D3" s="785"/>
      <c r="E3" s="786"/>
      <c r="F3" s="271">
        <f>F4+F19</f>
        <v>1126260</v>
      </c>
      <c r="G3" s="272">
        <f>SUM(G4:G20)</f>
        <v>0</v>
      </c>
      <c r="H3" s="271">
        <f>H4+H19</f>
        <v>1126260</v>
      </c>
      <c r="I3" s="272"/>
      <c r="J3" s="271">
        <f>J4+J19</f>
        <v>1126260</v>
      </c>
      <c r="K3" s="272"/>
      <c r="L3" s="271">
        <f>L4+L19</f>
        <v>1126260</v>
      </c>
      <c r="M3" s="272"/>
      <c r="N3" s="271">
        <f>N4+N19</f>
        <v>1126260</v>
      </c>
      <c r="O3" s="272"/>
      <c r="P3" s="271">
        <f>P4+P19</f>
        <v>1126260</v>
      </c>
      <c r="Q3" s="272"/>
      <c r="R3" s="271">
        <f>R4+R19</f>
        <v>1126260</v>
      </c>
      <c r="S3" s="272"/>
      <c r="T3" s="271">
        <f>T4+T19</f>
        <v>1126260</v>
      </c>
    </row>
    <row r="4" spans="2:20" ht="12.75">
      <c r="B4" s="154">
        <v>85333</v>
      </c>
      <c r="C4" s="622" t="s">
        <v>109</v>
      </c>
      <c r="D4" s="772"/>
      <c r="E4" s="773"/>
      <c r="F4" s="88">
        <f>F5+F6+F7+F8+F9+F10+F11+F12+F13+F14+F15+F16+F17+F18</f>
        <v>591696</v>
      </c>
      <c r="G4" s="229"/>
      <c r="H4" s="88">
        <f>H5+H6+H7+H8+H9+H10+H11+H12+H13+H14+H15+H16+H17+H18</f>
        <v>591696</v>
      </c>
      <c r="I4" s="229"/>
      <c r="J4" s="88">
        <f>J5+J6+J7+J8+J9+J10+J11+J12+J13+J14+J15+J16+J17+J18</f>
        <v>591696</v>
      </c>
      <c r="K4" s="229"/>
      <c r="L4" s="88">
        <f>L5+L6+L7+L8+L9+L10+L11+L12+L13+L14+L15+L16+L17+L18</f>
        <v>591696</v>
      </c>
      <c r="M4" s="229"/>
      <c r="N4" s="88">
        <f>N5+N6+N7+N8+N9+N10+N11+N12+N13+N14+N15+N16+N17+N18</f>
        <v>591696</v>
      </c>
      <c r="O4" s="229"/>
      <c r="P4" s="88">
        <f>P5+P6+P7+P8+P9+P10+P11+P12+P13+P14+P15+P16+P17+P18</f>
        <v>591696</v>
      </c>
      <c r="Q4" s="229"/>
      <c r="R4" s="88">
        <f>R5+R6+R7+R8+R9+R10+R11+R12+R13+R14+R15+R16+R17+R18</f>
        <v>591696</v>
      </c>
      <c r="S4" s="229"/>
      <c r="T4" s="88">
        <f>T5+T6+T7+T8+T9+T10+T11+T12+T13+T14+T15+T16+T17+T18</f>
        <v>591696</v>
      </c>
    </row>
    <row r="5" spans="2:20" ht="25.5" customHeight="1">
      <c r="B5" s="780"/>
      <c r="C5" s="741">
        <v>3020</v>
      </c>
      <c r="D5" s="783"/>
      <c r="E5" s="169" t="s">
        <v>137</v>
      </c>
      <c r="F5" s="94">
        <v>300</v>
      </c>
      <c r="G5" s="229"/>
      <c r="H5" s="94">
        <f aca="true" t="shared" si="0" ref="H5:H18">SUM(F5:G5)</f>
        <v>300</v>
      </c>
      <c r="I5" s="229"/>
      <c r="J5" s="94">
        <f aca="true" t="shared" si="1" ref="J5:J18">SUM(H5:I5)</f>
        <v>300</v>
      </c>
      <c r="K5" s="229"/>
      <c r="L5" s="94">
        <f aca="true" t="shared" si="2" ref="L5:L18">SUM(J5:K5)</f>
        <v>300</v>
      </c>
      <c r="M5" s="229"/>
      <c r="N5" s="94">
        <f aca="true" t="shared" si="3" ref="N5:N18">SUM(L5:M5)</f>
        <v>300</v>
      </c>
      <c r="O5" s="229"/>
      <c r="P5" s="94">
        <f aca="true" t="shared" si="4" ref="P5:P18">SUM(N5:O5)</f>
        <v>300</v>
      </c>
      <c r="Q5" s="229"/>
      <c r="R5" s="94">
        <f aca="true" t="shared" si="5" ref="R5:R18">SUM(P5:Q5)</f>
        <v>300</v>
      </c>
      <c r="S5" s="229"/>
      <c r="T5" s="94">
        <f aca="true" t="shared" si="6" ref="T5:T18">SUM(R5:S5)</f>
        <v>300</v>
      </c>
    </row>
    <row r="6" spans="2:20" ht="19.5" customHeight="1">
      <c r="B6" s="781"/>
      <c r="C6" s="774">
        <v>4010</v>
      </c>
      <c r="D6" s="660"/>
      <c r="E6" s="165" t="s">
        <v>126</v>
      </c>
      <c r="F6" s="93">
        <v>387800</v>
      </c>
      <c r="G6" s="231"/>
      <c r="H6" s="93">
        <f t="shared" si="0"/>
        <v>387800</v>
      </c>
      <c r="I6" s="231"/>
      <c r="J6" s="93">
        <f t="shared" si="1"/>
        <v>387800</v>
      </c>
      <c r="K6" s="231"/>
      <c r="L6" s="93">
        <f t="shared" si="2"/>
        <v>387800</v>
      </c>
      <c r="M6" s="231"/>
      <c r="N6" s="93">
        <f t="shared" si="3"/>
        <v>387800</v>
      </c>
      <c r="O6" s="231"/>
      <c r="P6" s="93">
        <f t="shared" si="4"/>
        <v>387800</v>
      </c>
      <c r="Q6" s="231"/>
      <c r="R6" s="93">
        <f t="shared" si="5"/>
        <v>387800</v>
      </c>
      <c r="S6" s="231"/>
      <c r="T6" s="93">
        <f t="shared" si="6"/>
        <v>387800</v>
      </c>
    </row>
    <row r="7" spans="2:20" ht="13.5" customHeight="1">
      <c r="B7" s="781"/>
      <c r="C7" s="774">
        <v>4040</v>
      </c>
      <c r="D7" s="660"/>
      <c r="E7" s="165" t="s">
        <v>169</v>
      </c>
      <c r="F7" s="93">
        <v>30798</v>
      </c>
      <c r="G7" s="231"/>
      <c r="H7" s="93">
        <f t="shared" si="0"/>
        <v>30798</v>
      </c>
      <c r="I7" s="231"/>
      <c r="J7" s="93">
        <f t="shared" si="1"/>
        <v>30798</v>
      </c>
      <c r="K7" s="231"/>
      <c r="L7" s="93">
        <f t="shared" si="2"/>
        <v>30798</v>
      </c>
      <c r="M7" s="231"/>
      <c r="N7" s="93">
        <f t="shared" si="3"/>
        <v>30798</v>
      </c>
      <c r="O7" s="231"/>
      <c r="P7" s="93">
        <f t="shared" si="4"/>
        <v>30798</v>
      </c>
      <c r="Q7" s="231"/>
      <c r="R7" s="93">
        <f t="shared" si="5"/>
        <v>30798</v>
      </c>
      <c r="S7" s="231"/>
      <c r="T7" s="93">
        <f t="shared" si="6"/>
        <v>30798</v>
      </c>
    </row>
    <row r="8" spans="2:20" ht="18" customHeight="1">
      <c r="B8" s="781"/>
      <c r="C8" s="774">
        <v>4110</v>
      </c>
      <c r="D8" s="660"/>
      <c r="E8" s="165" t="s">
        <v>127</v>
      </c>
      <c r="F8" s="93">
        <v>70127</v>
      </c>
      <c r="G8" s="231"/>
      <c r="H8" s="93">
        <f t="shared" si="0"/>
        <v>70127</v>
      </c>
      <c r="I8" s="231"/>
      <c r="J8" s="93">
        <f t="shared" si="1"/>
        <v>70127</v>
      </c>
      <c r="K8" s="231"/>
      <c r="L8" s="93">
        <f t="shared" si="2"/>
        <v>70127</v>
      </c>
      <c r="M8" s="231"/>
      <c r="N8" s="93">
        <f t="shared" si="3"/>
        <v>70127</v>
      </c>
      <c r="O8" s="231"/>
      <c r="P8" s="93">
        <f t="shared" si="4"/>
        <v>70127</v>
      </c>
      <c r="Q8" s="231"/>
      <c r="R8" s="93">
        <f t="shared" si="5"/>
        <v>70127</v>
      </c>
      <c r="S8" s="231"/>
      <c r="T8" s="93">
        <f t="shared" si="6"/>
        <v>70127</v>
      </c>
    </row>
    <row r="9" spans="2:20" ht="14.25" customHeight="1">
      <c r="B9" s="781"/>
      <c r="C9" s="774">
        <v>4120</v>
      </c>
      <c r="D9" s="660"/>
      <c r="E9" s="165" t="s">
        <v>128</v>
      </c>
      <c r="F9" s="93">
        <v>10700</v>
      </c>
      <c r="G9" s="231"/>
      <c r="H9" s="93">
        <f t="shared" si="0"/>
        <v>10700</v>
      </c>
      <c r="I9" s="231"/>
      <c r="J9" s="93">
        <f t="shared" si="1"/>
        <v>10700</v>
      </c>
      <c r="K9" s="231"/>
      <c r="L9" s="93">
        <f t="shared" si="2"/>
        <v>10700</v>
      </c>
      <c r="M9" s="231"/>
      <c r="N9" s="93">
        <f t="shared" si="3"/>
        <v>10700</v>
      </c>
      <c r="O9" s="231"/>
      <c r="P9" s="93">
        <f t="shared" si="4"/>
        <v>10700</v>
      </c>
      <c r="Q9" s="231"/>
      <c r="R9" s="93">
        <f t="shared" si="5"/>
        <v>10700</v>
      </c>
      <c r="S9" s="231"/>
      <c r="T9" s="93">
        <f t="shared" si="6"/>
        <v>10700</v>
      </c>
    </row>
    <row r="10" spans="2:20" ht="15" customHeight="1">
      <c r="B10" s="781"/>
      <c r="C10" s="629">
        <v>4210</v>
      </c>
      <c r="D10" s="630"/>
      <c r="E10" s="120" t="s">
        <v>119</v>
      </c>
      <c r="F10" s="89">
        <v>6129</v>
      </c>
      <c r="G10" s="229"/>
      <c r="H10" s="90">
        <f t="shared" si="0"/>
        <v>6129</v>
      </c>
      <c r="I10" s="229"/>
      <c r="J10" s="90">
        <f t="shared" si="1"/>
        <v>6129</v>
      </c>
      <c r="K10" s="229"/>
      <c r="L10" s="90">
        <f t="shared" si="2"/>
        <v>6129</v>
      </c>
      <c r="M10" s="229"/>
      <c r="N10" s="90">
        <f t="shared" si="3"/>
        <v>6129</v>
      </c>
      <c r="O10" s="229"/>
      <c r="P10" s="90">
        <f t="shared" si="4"/>
        <v>6129</v>
      </c>
      <c r="Q10" s="229"/>
      <c r="R10" s="90">
        <f t="shared" si="5"/>
        <v>6129</v>
      </c>
      <c r="S10" s="229"/>
      <c r="T10" s="90">
        <f t="shared" si="6"/>
        <v>6129</v>
      </c>
    </row>
    <row r="11" spans="2:20" ht="16.5" customHeight="1">
      <c r="B11" s="781"/>
      <c r="C11" s="629">
        <v>4300</v>
      </c>
      <c r="D11" s="630"/>
      <c r="E11" s="120" t="s">
        <v>117</v>
      </c>
      <c r="F11" s="89">
        <v>49248</v>
      </c>
      <c r="G11" s="229"/>
      <c r="H11" s="90">
        <f t="shared" si="0"/>
        <v>49248</v>
      </c>
      <c r="I11" s="229"/>
      <c r="J11" s="90">
        <f t="shared" si="1"/>
        <v>49248</v>
      </c>
      <c r="K11" s="229"/>
      <c r="L11" s="90">
        <f t="shared" si="2"/>
        <v>49248</v>
      </c>
      <c r="M11" s="229"/>
      <c r="N11" s="90">
        <f t="shared" si="3"/>
        <v>49248</v>
      </c>
      <c r="O11" s="229"/>
      <c r="P11" s="90">
        <f t="shared" si="4"/>
        <v>49248</v>
      </c>
      <c r="Q11" s="229"/>
      <c r="R11" s="90">
        <f t="shared" si="5"/>
        <v>49248</v>
      </c>
      <c r="S11" s="229"/>
      <c r="T11" s="90">
        <f t="shared" si="6"/>
        <v>49248</v>
      </c>
    </row>
    <row r="12" spans="2:20" ht="34.5" customHeight="1">
      <c r="B12" s="781"/>
      <c r="C12" s="629">
        <v>4360</v>
      </c>
      <c r="D12" s="630"/>
      <c r="E12" s="120" t="s">
        <v>133</v>
      </c>
      <c r="F12" s="89">
        <v>2600</v>
      </c>
      <c r="G12" s="229"/>
      <c r="H12" s="90">
        <f t="shared" si="0"/>
        <v>2600</v>
      </c>
      <c r="I12" s="229"/>
      <c r="J12" s="90">
        <f t="shared" si="1"/>
        <v>2600</v>
      </c>
      <c r="K12" s="229"/>
      <c r="L12" s="90">
        <f t="shared" si="2"/>
        <v>2600</v>
      </c>
      <c r="M12" s="229"/>
      <c r="N12" s="90">
        <f t="shared" si="3"/>
        <v>2600</v>
      </c>
      <c r="O12" s="229"/>
      <c r="P12" s="90">
        <f t="shared" si="4"/>
        <v>2600</v>
      </c>
      <c r="Q12" s="229"/>
      <c r="R12" s="90">
        <f t="shared" si="5"/>
        <v>2600</v>
      </c>
      <c r="S12" s="229"/>
      <c r="T12" s="90">
        <f t="shared" si="6"/>
        <v>2600</v>
      </c>
    </row>
    <row r="13" spans="2:20" ht="39" customHeight="1">
      <c r="B13" s="781"/>
      <c r="C13" s="629">
        <v>4370</v>
      </c>
      <c r="D13" s="630"/>
      <c r="E13" s="120" t="s">
        <v>134</v>
      </c>
      <c r="F13" s="89">
        <v>7200</v>
      </c>
      <c r="G13" s="229"/>
      <c r="H13" s="90">
        <f t="shared" si="0"/>
        <v>7200</v>
      </c>
      <c r="I13" s="229"/>
      <c r="J13" s="90">
        <f t="shared" si="1"/>
        <v>7200</v>
      </c>
      <c r="K13" s="229"/>
      <c r="L13" s="90">
        <f t="shared" si="2"/>
        <v>7200</v>
      </c>
      <c r="M13" s="229"/>
      <c r="N13" s="90">
        <f t="shared" si="3"/>
        <v>7200</v>
      </c>
      <c r="O13" s="229"/>
      <c r="P13" s="90">
        <f t="shared" si="4"/>
        <v>7200</v>
      </c>
      <c r="Q13" s="229"/>
      <c r="R13" s="90">
        <f t="shared" si="5"/>
        <v>7200</v>
      </c>
      <c r="S13" s="229"/>
      <c r="T13" s="90">
        <f t="shared" si="6"/>
        <v>7200</v>
      </c>
    </row>
    <row r="14" spans="2:20" ht="12" customHeight="1">
      <c r="B14" s="781"/>
      <c r="C14" s="629">
        <v>4410</v>
      </c>
      <c r="D14" s="630"/>
      <c r="E14" s="120" t="s">
        <v>130</v>
      </c>
      <c r="F14" s="89">
        <v>3000</v>
      </c>
      <c r="G14" s="229"/>
      <c r="H14" s="90">
        <f t="shared" si="0"/>
        <v>3000</v>
      </c>
      <c r="I14" s="229"/>
      <c r="J14" s="90">
        <f t="shared" si="1"/>
        <v>3000</v>
      </c>
      <c r="K14" s="229"/>
      <c r="L14" s="90">
        <f t="shared" si="2"/>
        <v>3000</v>
      </c>
      <c r="M14" s="229"/>
      <c r="N14" s="90">
        <f t="shared" si="3"/>
        <v>3000</v>
      </c>
      <c r="O14" s="229"/>
      <c r="P14" s="90">
        <f t="shared" si="4"/>
        <v>3000</v>
      </c>
      <c r="Q14" s="229"/>
      <c r="R14" s="90">
        <f t="shared" si="5"/>
        <v>3000</v>
      </c>
      <c r="S14" s="229"/>
      <c r="T14" s="90">
        <f t="shared" si="6"/>
        <v>3000</v>
      </c>
    </row>
    <row r="15" spans="2:20" ht="15" customHeight="1">
      <c r="B15" s="781"/>
      <c r="C15" s="629">
        <v>4430</v>
      </c>
      <c r="D15" s="630"/>
      <c r="E15" s="120" t="s">
        <v>122</v>
      </c>
      <c r="F15" s="89">
        <v>2252</v>
      </c>
      <c r="G15" s="229"/>
      <c r="H15" s="90">
        <f t="shared" si="0"/>
        <v>2252</v>
      </c>
      <c r="I15" s="229"/>
      <c r="J15" s="90">
        <f t="shared" si="1"/>
        <v>2252</v>
      </c>
      <c r="K15" s="229"/>
      <c r="L15" s="90">
        <f t="shared" si="2"/>
        <v>2252</v>
      </c>
      <c r="M15" s="229"/>
      <c r="N15" s="90">
        <f t="shared" si="3"/>
        <v>2252</v>
      </c>
      <c r="O15" s="229"/>
      <c r="P15" s="90">
        <f t="shared" si="4"/>
        <v>2252</v>
      </c>
      <c r="Q15" s="229"/>
      <c r="R15" s="90">
        <f t="shared" si="5"/>
        <v>2252</v>
      </c>
      <c r="S15" s="229"/>
      <c r="T15" s="90">
        <f t="shared" si="6"/>
        <v>2252</v>
      </c>
    </row>
    <row r="16" spans="2:20" ht="24.75" customHeight="1">
      <c r="B16" s="781"/>
      <c r="C16" s="629">
        <v>4440</v>
      </c>
      <c r="D16" s="630"/>
      <c r="E16" s="120" t="s">
        <v>173</v>
      </c>
      <c r="F16" s="89">
        <v>17377</v>
      </c>
      <c r="G16" s="229"/>
      <c r="H16" s="90">
        <f t="shared" si="0"/>
        <v>17377</v>
      </c>
      <c r="I16" s="229"/>
      <c r="J16" s="90">
        <f t="shared" si="1"/>
        <v>17377</v>
      </c>
      <c r="K16" s="229"/>
      <c r="L16" s="90">
        <f t="shared" si="2"/>
        <v>17377</v>
      </c>
      <c r="M16" s="229"/>
      <c r="N16" s="90">
        <f t="shared" si="3"/>
        <v>17377</v>
      </c>
      <c r="O16" s="229"/>
      <c r="P16" s="90">
        <f t="shared" si="4"/>
        <v>17377</v>
      </c>
      <c r="Q16" s="229"/>
      <c r="R16" s="90">
        <f t="shared" si="5"/>
        <v>17377</v>
      </c>
      <c r="S16" s="229"/>
      <c r="T16" s="90">
        <f t="shared" si="6"/>
        <v>17377</v>
      </c>
    </row>
    <row r="17" spans="2:20" ht="14.25" customHeight="1">
      <c r="B17" s="781"/>
      <c r="C17" s="629">
        <v>4480</v>
      </c>
      <c r="D17" s="630"/>
      <c r="E17" s="232" t="s">
        <v>178</v>
      </c>
      <c r="F17" s="89">
        <v>4160</v>
      </c>
      <c r="G17" s="229"/>
      <c r="H17" s="90">
        <f t="shared" si="0"/>
        <v>4160</v>
      </c>
      <c r="I17" s="229"/>
      <c r="J17" s="90">
        <f t="shared" si="1"/>
        <v>4160</v>
      </c>
      <c r="K17" s="229"/>
      <c r="L17" s="90">
        <f t="shared" si="2"/>
        <v>4160</v>
      </c>
      <c r="M17" s="229"/>
      <c r="N17" s="90">
        <f t="shared" si="3"/>
        <v>4160</v>
      </c>
      <c r="O17" s="229"/>
      <c r="P17" s="90">
        <f t="shared" si="4"/>
        <v>4160</v>
      </c>
      <c r="Q17" s="229"/>
      <c r="R17" s="90">
        <f t="shared" si="5"/>
        <v>4160</v>
      </c>
      <c r="S17" s="229"/>
      <c r="T17" s="90">
        <f t="shared" si="6"/>
        <v>4160</v>
      </c>
    </row>
    <row r="18" spans="2:20" ht="28.5" customHeight="1">
      <c r="B18" s="782"/>
      <c r="C18" s="629">
        <v>4520</v>
      </c>
      <c r="D18" s="630"/>
      <c r="E18" s="120" t="s">
        <v>216</v>
      </c>
      <c r="F18" s="89">
        <v>5</v>
      </c>
      <c r="G18" s="229"/>
      <c r="H18" s="90">
        <f t="shared" si="0"/>
        <v>5</v>
      </c>
      <c r="I18" s="229"/>
      <c r="J18" s="90">
        <f t="shared" si="1"/>
        <v>5</v>
      </c>
      <c r="K18" s="229"/>
      <c r="L18" s="90">
        <f t="shared" si="2"/>
        <v>5</v>
      </c>
      <c r="M18" s="229"/>
      <c r="N18" s="90">
        <f t="shared" si="3"/>
        <v>5</v>
      </c>
      <c r="O18" s="229"/>
      <c r="P18" s="90">
        <f t="shared" si="4"/>
        <v>5</v>
      </c>
      <c r="Q18" s="229"/>
      <c r="R18" s="90">
        <f t="shared" si="5"/>
        <v>5</v>
      </c>
      <c r="S18" s="229"/>
      <c r="T18" s="90">
        <f t="shared" si="6"/>
        <v>5</v>
      </c>
    </row>
    <row r="19" spans="2:20" ht="40.5" customHeight="1">
      <c r="B19" s="127">
        <v>85156</v>
      </c>
      <c r="C19" s="489" t="s">
        <v>208</v>
      </c>
      <c r="D19" s="776"/>
      <c r="E19" s="777"/>
      <c r="F19" s="88">
        <f>F20</f>
        <v>534564</v>
      </c>
      <c r="G19" s="229"/>
      <c r="H19" s="88">
        <f>H20</f>
        <v>534564</v>
      </c>
      <c r="I19" s="229"/>
      <c r="J19" s="88">
        <f>J20</f>
        <v>534564</v>
      </c>
      <c r="K19" s="229"/>
      <c r="L19" s="88">
        <f>L20</f>
        <v>534564</v>
      </c>
      <c r="M19" s="229"/>
      <c r="N19" s="88">
        <f>N20</f>
        <v>534564</v>
      </c>
      <c r="O19" s="229"/>
      <c r="P19" s="88">
        <f>P20</f>
        <v>534564</v>
      </c>
      <c r="Q19" s="229"/>
      <c r="R19" s="88">
        <f>R20</f>
        <v>534564</v>
      </c>
      <c r="S19" s="229"/>
      <c r="T19" s="88">
        <f>T20</f>
        <v>534564</v>
      </c>
    </row>
    <row r="20" spans="2:20" ht="18.75" customHeight="1">
      <c r="B20" s="148"/>
      <c r="C20" s="778">
        <v>4130</v>
      </c>
      <c r="D20" s="779"/>
      <c r="E20" s="120" t="s">
        <v>209</v>
      </c>
      <c r="F20" s="113">
        <v>534564</v>
      </c>
      <c r="G20" s="229"/>
      <c r="H20" s="90">
        <f>SUM(F20:G20)</f>
        <v>534564</v>
      </c>
      <c r="I20" s="229"/>
      <c r="J20" s="90">
        <f>SUM(H20:I20)</f>
        <v>534564</v>
      </c>
      <c r="K20" s="229"/>
      <c r="L20" s="90">
        <f>SUM(J20:K20)</f>
        <v>534564</v>
      </c>
      <c r="M20" s="229"/>
      <c r="N20" s="90">
        <f>SUM(L20:M20)</f>
        <v>534564</v>
      </c>
      <c r="O20" s="229"/>
      <c r="P20" s="90">
        <f>SUM(N20:O20)</f>
        <v>534564</v>
      </c>
      <c r="Q20" s="229"/>
      <c r="R20" s="90">
        <f>SUM(P20:Q20)</f>
        <v>534564</v>
      </c>
      <c r="S20" s="229"/>
      <c r="T20" s="90">
        <f>SUM(R20:S20)</f>
        <v>534564</v>
      </c>
    </row>
    <row r="21" spans="1:20" ht="12.75">
      <c r="A21" s="758"/>
      <c r="B21" s="758"/>
      <c r="C21" s="758"/>
      <c r="D21" s="758"/>
      <c r="E21" s="758"/>
      <c r="F21" s="61"/>
      <c r="G21" s="323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</sheetData>
  <mergeCells count="39">
    <mergeCell ref="A1:A2"/>
    <mergeCell ref="B1:B2"/>
    <mergeCell ref="C1:D2"/>
    <mergeCell ref="E1:E2"/>
    <mergeCell ref="L1:L2"/>
    <mergeCell ref="M1:M2"/>
    <mergeCell ref="F1:F2"/>
    <mergeCell ref="G1:G2"/>
    <mergeCell ref="H1:H2"/>
    <mergeCell ref="I1:I2"/>
    <mergeCell ref="R1:R2"/>
    <mergeCell ref="S1:S2"/>
    <mergeCell ref="T1:T2"/>
    <mergeCell ref="B3:E3"/>
    <mergeCell ref="N1:N2"/>
    <mergeCell ref="O1:O2"/>
    <mergeCell ref="P1:P2"/>
    <mergeCell ref="Q1:Q2"/>
    <mergeCell ref="J1:J2"/>
    <mergeCell ref="K1:K2"/>
    <mergeCell ref="C4:E4"/>
    <mergeCell ref="B5:B18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A21:E21"/>
    <mergeCell ref="C17:D17"/>
    <mergeCell ref="C18:D18"/>
    <mergeCell ref="C19:E19"/>
    <mergeCell ref="C20:D2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&amp;C&amp;A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48"/>
  <sheetViews>
    <sheetView view="pageBreakPreview" zoomScale="60" workbookViewId="0" topLeftCell="L24">
      <selection activeCell="AF62" sqref="AF62"/>
    </sheetView>
  </sheetViews>
  <sheetFormatPr defaultColWidth="9.140625" defaultRowHeight="12.75"/>
  <cols>
    <col min="1" max="1" width="5.140625" style="0" customWidth="1"/>
    <col min="2" max="2" width="9.00390625" style="0" customWidth="1"/>
    <col min="3" max="3" width="0.85546875" style="0" customWidth="1"/>
    <col min="5" max="5" width="28.140625" style="0" customWidth="1"/>
    <col min="6" max="6" width="16.28125" style="0" customWidth="1"/>
    <col min="7" max="7" width="13.421875" style="0" customWidth="1"/>
    <col min="8" max="8" width="18.421875" style="0" customWidth="1"/>
    <col min="9" max="9" width="13.57421875" style="0" customWidth="1"/>
    <col min="10" max="10" width="16.421875" style="0" customWidth="1"/>
    <col min="11" max="11" width="11.421875" style="0" customWidth="1"/>
    <col min="12" max="12" width="17.28125" style="0" customWidth="1"/>
    <col min="13" max="13" width="11.7109375" style="0" customWidth="1"/>
    <col min="14" max="14" width="15.8515625" style="0" customWidth="1"/>
    <col min="15" max="15" width="13.7109375" style="0" customWidth="1"/>
    <col min="16" max="16" width="17.140625" style="0" customWidth="1"/>
    <col min="17" max="17" width="13.00390625" style="0" customWidth="1"/>
    <col min="18" max="18" width="16.421875" style="0" customWidth="1"/>
    <col min="19" max="19" width="10.57421875" style="0" customWidth="1"/>
    <col min="20" max="20" width="15.421875" style="0" customWidth="1"/>
  </cols>
  <sheetData>
    <row r="1" spans="1:20" ht="12.75" customHeight="1">
      <c r="A1" s="759" t="s">
        <v>0</v>
      </c>
      <c r="B1" s="761" t="s">
        <v>1</v>
      </c>
      <c r="C1" s="718" t="s">
        <v>2</v>
      </c>
      <c r="D1" s="763"/>
      <c r="E1" s="717" t="s">
        <v>3</v>
      </c>
      <c r="F1" s="710" t="s">
        <v>114</v>
      </c>
      <c r="G1" s="708" t="s">
        <v>5</v>
      </c>
      <c r="H1" s="706" t="s">
        <v>115</v>
      </c>
      <c r="I1" s="708" t="s">
        <v>5</v>
      </c>
      <c r="J1" s="706" t="s">
        <v>115</v>
      </c>
      <c r="K1" s="708" t="s">
        <v>5</v>
      </c>
      <c r="L1" s="706" t="s">
        <v>115</v>
      </c>
      <c r="M1" s="708" t="s">
        <v>5</v>
      </c>
      <c r="N1" s="706" t="s">
        <v>115</v>
      </c>
      <c r="O1" s="708" t="s">
        <v>116</v>
      </c>
      <c r="P1" s="706" t="s">
        <v>115</v>
      </c>
      <c r="Q1" s="708" t="s">
        <v>116</v>
      </c>
      <c r="R1" s="706" t="s">
        <v>115</v>
      </c>
      <c r="S1" s="708" t="s">
        <v>116</v>
      </c>
      <c r="T1" s="712" t="s">
        <v>115</v>
      </c>
    </row>
    <row r="2" spans="1:20" ht="12.75">
      <c r="A2" s="760"/>
      <c r="B2" s="762"/>
      <c r="C2" s="764"/>
      <c r="D2" s="765"/>
      <c r="E2" s="766"/>
      <c r="F2" s="711"/>
      <c r="G2" s="709"/>
      <c r="H2" s="707"/>
      <c r="I2" s="709"/>
      <c r="J2" s="707"/>
      <c r="K2" s="709"/>
      <c r="L2" s="707"/>
      <c r="M2" s="709"/>
      <c r="N2" s="707"/>
      <c r="O2" s="709"/>
      <c r="P2" s="707"/>
      <c r="Q2" s="709"/>
      <c r="R2" s="707"/>
      <c r="S2" s="709"/>
      <c r="T2" s="713"/>
    </row>
    <row r="3" spans="1:41" s="233" customFormat="1" ht="15.75" customHeight="1">
      <c r="A3" s="267"/>
      <c r="B3" s="267"/>
      <c r="C3" s="267"/>
      <c r="D3" s="804" t="s">
        <v>231</v>
      </c>
      <c r="E3" s="805"/>
      <c r="F3" s="268">
        <f>SUM(F4+F8+F10+F12+F34+F44)</f>
        <v>1095273</v>
      </c>
      <c r="G3" s="323">
        <f>SUM(G4:G47)</f>
        <v>39670</v>
      </c>
      <c r="H3" s="268">
        <f>SUM(H4+H8+H10+H12+H34+H44)</f>
        <v>1134943</v>
      </c>
      <c r="I3" s="269"/>
      <c r="J3" s="268">
        <f>SUM(J4+J8+J10+J12+J34+J44)</f>
        <v>1134943</v>
      </c>
      <c r="K3" s="269"/>
      <c r="L3" s="268">
        <f>SUM(L4+L8+L10+L12+L34+L44)</f>
        <v>1134943</v>
      </c>
      <c r="M3" s="269"/>
      <c r="N3" s="268">
        <f>SUM(N4+N8+N10+N12+N34+N44)</f>
        <v>1134943</v>
      </c>
      <c r="O3" s="269"/>
      <c r="P3" s="268">
        <f>SUM(P4+P8+P10+P12+P34+P44)</f>
        <v>1134943</v>
      </c>
      <c r="Q3" s="269"/>
      <c r="R3" s="268">
        <f>SUM(R4+R8+R10+R12+R34+R44)</f>
        <v>1134943</v>
      </c>
      <c r="S3" s="269"/>
      <c r="T3" s="268">
        <f>SUM(T4+T8+T10+T12+T34+T44)</f>
        <v>1134943</v>
      </c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</row>
    <row r="4" spans="1:20" ht="15.75" customHeight="1">
      <c r="A4" s="787">
        <v>851</v>
      </c>
      <c r="B4" s="242">
        <v>85154</v>
      </c>
      <c r="C4" s="790" t="s">
        <v>92</v>
      </c>
      <c r="D4" s="791"/>
      <c r="E4" s="792"/>
      <c r="F4" s="88">
        <f>F5+F6+F7</f>
        <v>64000</v>
      </c>
      <c r="G4" s="229"/>
      <c r="H4" s="88">
        <f>H5+H6+H7</f>
        <v>64000</v>
      </c>
      <c r="I4" s="229"/>
      <c r="J4" s="88">
        <f>J5+J6+J7</f>
        <v>64000</v>
      </c>
      <c r="K4" s="229"/>
      <c r="L4" s="88">
        <f>L5+L6+L7</f>
        <v>64000</v>
      </c>
      <c r="M4" s="229"/>
      <c r="N4" s="88">
        <f>N5+N6+N7</f>
        <v>64000</v>
      </c>
      <c r="O4" s="229"/>
      <c r="P4" s="88">
        <f>P5+P6+P7</f>
        <v>64000</v>
      </c>
      <c r="Q4" s="229"/>
      <c r="R4" s="88">
        <f>R5+R6+R7</f>
        <v>64000</v>
      </c>
      <c r="S4" s="229"/>
      <c r="T4" s="88">
        <f>T5+T6+T7</f>
        <v>64000</v>
      </c>
    </row>
    <row r="5" spans="1:20" ht="15.75" customHeight="1">
      <c r="A5" s="788"/>
      <c r="B5" s="802"/>
      <c r="C5" s="794">
        <v>4170</v>
      </c>
      <c r="D5" s="628"/>
      <c r="E5" s="246" t="s">
        <v>131</v>
      </c>
      <c r="F5" s="117">
        <v>52300</v>
      </c>
      <c r="G5" s="220"/>
      <c r="H5" s="93">
        <f>SUM(F5:G5)</f>
        <v>52300</v>
      </c>
      <c r="I5" s="237"/>
      <c r="J5" s="93">
        <f>SUM(H5:I5)</f>
        <v>52300</v>
      </c>
      <c r="K5" s="237"/>
      <c r="L5" s="93">
        <f>SUM(J5:K5)</f>
        <v>52300</v>
      </c>
      <c r="M5" s="237"/>
      <c r="N5" s="93">
        <f>SUM(L5:M5)</f>
        <v>52300</v>
      </c>
      <c r="O5" s="237"/>
      <c r="P5" s="93">
        <f>SUM(N5:O5)</f>
        <v>52300</v>
      </c>
      <c r="Q5" s="237"/>
      <c r="R5" s="93">
        <f>SUM(P5:Q5)</f>
        <v>52300</v>
      </c>
      <c r="S5" s="237"/>
      <c r="T5" s="93">
        <f>SUM(R5:S5)</f>
        <v>52300</v>
      </c>
    </row>
    <row r="6" spans="1:20" ht="15.75" customHeight="1">
      <c r="A6" s="788"/>
      <c r="B6" s="802"/>
      <c r="C6" s="778">
        <v>4210</v>
      </c>
      <c r="D6" s="779"/>
      <c r="E6" s="120" t="s">
        <v>119</v>
      </c>
      <c r="F6" s="116">
        <v>3600</v>
      </c>
      <c r="G6" s="220"/>
      <c r="H6" s="90">
        <f>SUM(F6:G6)</f>
        <v>3600</v>
      </c>
      <c r="I6" s="237"/>
      <c r="J6" s="90">
        <f>SUM(H6:I6)</f>
        <v>3600</v>
      </c>
      <c r="K6" s="237"/>
      <c r="L6" s="90">
        <f>SUM(J6:K6)</f>
        <v>3600</v>
      </c>
      <c r="M6" s="237"/>
      <c r="N6" s="90">
        <f>SUM(L6:M6)</f>
        <v>3600</v>
      </c>
      <c r="O6" s="237"/>
      <c r="P6" s="90">
        <f>SUM(N6:O6)</f>
        <v>3600</v>
      </c>
      <c r="Q6" s="237"/>
      <c r="R6" s="90">
        <f>SUM(P6:Q6)</f>
        <v>3600</v>
      </c>
      <c r="S6" s="237"/>
      <c r="T6" s="90">
        <f>SUM(R6:S6)</f>
        <v>3600</v>
      </c>
    </row>
    <row r="7" spans="1:20" ht="14.25" customHeight="1">
      <c r="A7" s="789"/>
      <c r="B7" s="802"/>
      <c r="C7" s="795">
        <v>4300</v>
      </c>
      <c r="D7" s="796"/>
      <c r="E7" s="122" t="s">
        <v>117</v>
      </c>
      <c r="F7" s="113">
        <v>8100</v>
      </c>
      <c r="G7" s="229"/>
      <c r="H7" s="90">
        <f>SUM(F7:G7)</f>
        <v>8100</v>
      </c>
      <c r="I7" s="229"/>
      <c r="J7" s="90">
        <f>SUM(H7:I7)</f>
        <v>8100</v>
      </c>
      <c r="K7" s="229"/>
      <c r="L7" s="90">
        <f>SUM(J7:K7)</f>
        <v>8100</v>
      </c>
      <c r="M7" s="229"/>
      <c r="N7" s="90">
        <f>SUM(L7:M7)</f>
        <v>8100</v>
      </c>
      <c r="O7" s="229"/>
      <c r="P7" s="90">
        <f>SUM(N7:O7)</f>
        <v>8100</v>
      </c>
      <c r="Q7" s="229"/>
      <c r="R7" s="90">
        <f>SUM(P7:Q7)</f>
        <v>8100</v>
      </c>
      <c r="S7" s="229"/>
      <c r="T7" s="90">
        <f>SUM(R7:S7)</f>
        <v>8100</v>
      </c>
    </row>
    <row r="8" spans="1:20" ht="15" customHeight="1">
      <c r="A8" s="49">
        <v>852</v>
      </c>
      <c r="B8" s="482">
        <v>85201</v>
      </c>
      <c r="C8" s="803" t="s">
        <v>210</v>
      </c>
      <c r="D8" s="803"/>
      <c r="E8" s="803"/>
      <c r="F8" s="88">
        <f>F9</f>
        <v>63219</v>
      </c>
      <c r="G8" s="229"/>
      <c r="H8" s="88">
        <f>H9</f>
        <v>87789</v>
      </c>
      <c r="I8" s="229"/>
      <c r="J8" s="88">
        <f>J9</f>
        <v>87789</v>
      </c>
      <c r="K8" s="229"/>
      <c r="L8" s="88">
        <f>L9</f>
        <v>87789</v>
      </c>
      <c r="M8" s="229"/>
      <c r="N8" s="88">
        <f>N9</f>
        <v>87789</v>
      </c>
      <c r="O8" s="229"/>
      <c r="P8" s="88">
        <f>P9</f>
        <v>87789</v>
      </c>
      <c r="Q8" s="229"/>
      <c r="R8" s="88">
        <f>R9</f>
        <v>87789</v>
      </c>
      <c r="S8" s="229"/>
      <c r="T8" s="88">
        <f>T9</f>
        <v>87789</v>
      </c>
    </row>
    <row r="9" spans="1:20" ht="16.5" customHeight="1">
      <c r="A9" s="481"/>
      <c r="B9" s="247"/>
      <c r="C9" s="797">
        <v>3110</v>
      </c>
      <c r="D9" s="798"/>
      <c r="E9" s="248" t="s">
        <v>146</v>
      </c>
      <c r="F9" s="89">
        <f>SUM('Nr 2'!F287)</f>
        <v>63219</v>
      </c>
      <c r="G9" s="229">
        <v>24570</v>
      </c>
      <c r="H9" s="90">
        <f>SUM(F9:G9)</f>
        <v>87789</v>
      </c>
      <c r="I9" s="229"/>
      <c r="J9" s="90">
        <f>SUM(H9:I9)</f>
        <v>87789</v>
      </c>
      <c r="K9" s="229"/>
      <c r="L9" s="90">
        <f>SUM(J9:K9)</f>
        <v>87789</v>
      </c>
      <c r="M9" s="229"/>
      <c r="N9" s="90">
        <f>SUM(L9:M9)</f>
        <v>87789</v>
      </c>
      <c r="O9" s="229"/>
      <c r="P9" s="90">
        <f>SUM(N9:O9)</f>
        <v>87789</v>
      </c>
      <c r="Q9" s="229"/>
      <c r="R9" s="90">
        <f>SUM(P9:Q9)</f>
        <v>87789</v>
      </c>
      <c r="S9" s="229"/>
      <c r="T9" s="90">
        <f>SUM(R9:S9)</f>
        <v>87789</v>
      </c>
    </row>
    <row r="10" spans="1:20" ht="14.25" customHeight="1">
      <c r="A10" s="481"/>
      <c r="B10" s="483">
        <v>85204</v>
      </c>
      <c r="C10" s="799" t="s">
        <v>104</v>
      </c>
      <c r="D10" s="800"/>
      <c r="E10" s="801"/>
      <c r="F10" s="88">
        <f>F11</f>
        <v>526079</v>
      </c>
      <c r="G10" s="229"/>
      <c r="H10" s="88">
        <f>H11</f>
        <v>541179</v>
      </c>
      <c r="I10" s="229"/>
      <c r="J10" s="88">
        <f>J11</f>
        <v>541179</v>
      </c>
      <c r="K10" s="229"/>
      <c r="L10" s="88">
        <f>L11</f>
        <v>541179</v>
      </c>
      <c r="M10" s="229"/>
      <c r="N10" s="88">
        <f>N11</f>
        <v>541179</v>
      </c>
      <c r="O10" s="229"/>
      <c r="P10" s="88">
        <f>P11</f>
        <v>541179</v>
      </c>
      <c r="Q10" s="229"/>
      <c r="R10" s="88">
        <f>R11</f>
        <v>541179</v>
      </c>
      <c r="S10" s="229"/>
      <c r="T10" s="88">
        <f>T11</f>
        <v>541179</v>
      </c>
    </row>
    <row r="11" spans="1:20" ht="15" customHeight="1">
      <c r="A11" s="481"/>
      <c r="B11" s="247"/>
      <c r="C11" s="642">
        <v>3110</v>
      </c>
      <c r="D11" s="631"/>
      <c r="E11" s="248" t="s">
        <v>146</v>
      </c>
      <c r="F11" s="89">
        <v>526079</v>
      </c>
      <c r="G11" s="229">
        <v>15100</v>
      </c>
      <c r="H11" s="90">
        <f>SUM(F11:G11)</f>
        <v>541179</v>
      </c>
      <c r="I11" s="229"/>
      <c r="J11" s="90">
        <f>SUM(H11:I11)</f>
        <v>541179</v>
      </c>
      <c r="K11" s="229"/>
      <c r="L11" s="90">
        <f>SUM(J11:K11)</f>
        <v>541179</v>
      </c>
      <c r="M11" s="229"/>
      <c r="N11" s="90">
        <f>SUM(L11:M11)</f>
        <v>541179</v>
      </c>
      <c r="O11" s="229"/>
      <c r="P11" s="90">
        <f>SUM(N11:O11)</f>
        <v>541179</v>
      </c>
      <c r="Q11" s="229"/>
      <c r="R11" s="90">
        <f>SUM(P11:Q11)</f>
        <v>541179</v>
      </c>
      <c r="S11" s="229"/>
      <c r="T11" s="90">
        <f>SUM(R11:S11)</f>
        <v>541179</v>
      </c>
    </row>
    <row r="12" spans="1:20" ht="12.75">
      <c r="A12" s="481"/>
      <c r="B12" s="483">
        <v>85218</v>
      </c>
      <c r="C12" s="799" t="s">
        <v>105</v>
      </c>
      <c r="D12" s="800"/>
      <c r="E12" s="801"/>
      <c r="F12" s="88">
        <f>SUM(F13:F33)</f>
        <v>374075</v>
      </c>
      <c r="G12" s="229"/>
      <c r="H12" s="88">
        <f>H13+H14+H15+H16+H17+H18+H19+H20+H21+H22+H23+H24+H25+H26+H27+H28+H29+H30+H31+H32+H33</f>
        <v>374075</v>
      </c>
      <c r="I12" s="229"/>
      <c r="J12" s="88">
        <f>J13+J14+J15+J16+J17+J18+J19+J20+J21+J22+J23+J24+J25+J26+J27+J28+J29+J30+J31+J32+J33</f>
        <v>374075</v>
      </c>
      <c r="K12" s="229"/>
      <c r="L12" s="88">
        <f>L13+L14+L15+L16+L17+L18+L19+L20+L21+L22+L23+L24+L25+L26+L27+L28+L29+L30+L31+L32+L33</f>
        <v>374075</v>
      </c>
      <c r="M12" s="229"/>
      <c r="N12" s="88">
        <f>N13+N14+N15+N16+N17+N18+N19+N20+N21+N22+N23+N24+N25+N26+N27+N28+N29+N30+N31+N32+N33</f>
        <v>374075</v>
      </c>
      <c r="O12" s="229"/>
      <c r="P12" s="88">
        <f>P13+P14+P15+P16+P17+P18+P19+P20+P21+P22+P23+P24+P25+P26+P27+P28+P29+P30+P31+P32+P33</f>
        <v>374075</v>
      </c>
      <c r="Q12" s="229"/>
      <c r="R12" s="88">
        <f>R13+R14+R15+R16+R17+R18+R19+R20+R21+R22+R23+R24+R25+R26+R27+R28+R29+R30+R31+R32+R33</f>
        <v>374075</v>
      </c>
      <c r="S12" s="229"/>
      <c r="T12" s="88">
        <f>T13+T14+T15+T16+T17+T18+T19+T20+T21+T22+T23+T24+T25+T26+T27+T28+T29+T30+T31+T32+T33</f>
        <v>374075</v>
      </c>
    </row>
    <row r="13" spans="1:20" ht="24" customHeight="1">
      <c r="A13" s="481"/>
      <c r="B13" s="806"/>
      <c r="C13" s="808">
        <v>3020</v>
      </c>
      <c r="D13" s="809"/>
      <c r="E13" s="245" t="s">
        <v>137</v>
      </c>
      <c r="F13" s="94">
        <v>100</v>
      </c>
      <c r="G13" s="229"/>
      <c r="H13" s="94">
        <f aca="true" t="shared" si="0" ref="H13:H33">SUM(F13:G13)</f>
        <v>100</v>
      </c>
      <c r="I13" s="229"/>
      <c r="J13" s="94">
        <f aca="true" t="shared" si="1" ref="J13:J33">SUM(H13:I13)</f>
        <v>100</v>
      </c>
      <c r="K13" s="229"/>
      <c r="L13" s="94">
        <f aca="true" t="shared" si="2" ref="L13:L33">SUM(J13:K13)</f>
        <v>100</v>
      </c>
      <c r="M13" s="229"/>
      <c r="N13" s="94">
        <f aca="true" t="shared" si="3" ref="N13:N33">SUM(L13:M13)</f>
        <v>100</v>
      </c>
      <c r="O13" s="229"/>
      <c r="P13" s="94">
        <f aca="true" t="shared" si="4" ref="P13:P33">SUM(N13:O13)</f>
        <v>100</v>
      </c>
      <c r="Q13" s="229"/>
      <c r="R13" s="94">
        <f aca="true" t="shared" si="5" ref="R13:R33">SUM(P13:Q13)</f>
        <v>100</v>
      </c>
      <c r="S13" s="229"/>
      <c r="T13" s="94">
        <f aca="true" t="shared" si="6" ref="T13:T33">SUM(R13:S13)</f>
        <v>100</v>
      </c>
    </row>
    <row r="14" spans="1:20" ht="22.5">
      <c r="A14" s="481"/>
      <c r="B14" s="807"/>
      <c r="C14" s="774">
        <v>4010</v>
      </c>
      <c r="D14" s="660"/>
      <c r="E14" s="165" t="s">
        <v>126</v>
      </c>
      <c r="F14" s="93">
        <v>187000</v>
      </c>
      <c r="G14" s="231"/>
      <c r="H14" s="93">
        <f t="shared" si="0"/>
        <v>187000</v>
      </c>
      <c r="I14" s="231"/>
      <c r="J14" s="93">
        <f t="shared" si="1"/>
        <v>187000</v>
      </c>
      <c r="K14" s="231"/>
      <c r="L14" s="93">
        <f t="shared" si="2"/>
        <v>187000</v>
      </c>
      <c r="M14" s="231"/>
      <c r="N14" s="93">
        <f t="shared" si="3"/>
        <v>187000</v>
      </c>
      <c r="O14" s="231"/>
      <c r="P14" s="93">
        <f t="shared" si="4"/>
        <v>187000</v>
      </c>
      <c r="Q14" s="231"/>
      <c r="R14" s="93">
        <f t="shared" si="5"/>
        <v>187000</v>
      </c>
      <c r="S14" s="231"/>
      <c r="T14" s="93">
        <f t="shared" si="6"/>
        <v>187000</v>
      </c>
    </row>
    <row r="15" spans="1:20" ht="14.25" customHeight="1">
      <c r="A15" s="481"/>
      <c r="B15" s="807"/>
      <c r="C15" s="774">
        <v>4040</v>
      </c>
      <c r="D15" s="660"/>
      <c r="E15" s="165" t="s">
        <v>169</v>
      </c>
      <c r="F15" s="93">
        <v>13055</v>
      </c>
      <c r="G15" s="231"/>
      <c r="H15" s="93">
        <f t="shared" si="0"/>
        <v>13055</v>
      </c>
      <c r="I15" s="231"/>
      <c r="J15" s="93">
        <f t="shared" si="1"/>
        <v>13055</v>
      </c>
      <c r="K15" s="231"/>
      <c r="L15" s="93">
        <f t="shared" si="2"/>
        <v>13055</v>
      </c>
      <c r="M15" s="231"/>
      <c r="N15" s="93">
        <f t="shared" si="3"/>
        <v>13055</v>
      </c>
      <c r="O15" s="231"/>
      <c r="P15" s="93">
        <f t="shared" si="4"/>
        <v>13055</v>
      </c>
      <c r="Q15" s="231"/>
      <c r="R15" s="93">
        <f t="shared" si="5"/>
        <v>13055</v>
      </c>
      <c r="S15" s="231"/>
      <c r="T15" s="93">
        <f t="shared" si="6"/>
        <v>13055</v>
      </c>
    </row>
    <row r="16" spans="1:20" ht="17.25" customHeight="1">
      <c r="A16" s="481"/>
      <c r="B16" s="807"/>
      <c r="C16" s="774">
        <v>4110</v>
      </c>
      <c r="D16" s="660"/>
      <c r="E16" s="165" t="s">
        <v>127</v>
      </c>
      <c r="F16" s="93">
        <v>37167</v>
      </c>
      <c r="G16" s="231"/>
      <c r="H16" s="93">
        <f t="shared" si="0"/>
        <v>37167</v>
      </c>
      <c r="I16" s="231"/>
      <c r="J16" s="93">
        <f t="shared" si="1"/>
        <v>37167</v>
      </c>
      <c r="K16" s="231"/>
      <c r="L16" s="93">
        <f t="shared" si="2"/>
        <v>37167</v>
      </c>
      <c r="M16" s="231"/>
      <c r="N16" s="93">
        <f t="shared" si="3"/>
        <v>37167</v>
      </c>
      <c r="O16" s="231"/>
      <c r="P16" s="93">
        <f t="shared" si="4"/>
        <v>37167</v>
      </c>
      <c r="Q16" s="231"/>
      <c r="R16" s="93">
        <f t="shared" si="5"/>
        <v>37167</v>
      </c>
      <c r="S16" s="231"/>
      <c r="T16" s="93">
        <f t="shared" si="6"/>
        <v>37167</v>
      </c>
    </row>
    <row r="17" spans="1:20" ht="14.25" customHeight="1">
      <c r="A17" s="481"/>
      <c r="B17" s="807"/>
      <c r="C17" s="774">
        <v>4120</v>
      </c>
      <c r="D17" s="660"/>
      <c r="E17" s="165" t="s">
        <v>128</v>
      </c>
      <c r="F17" s="93">
        <v>4900</v>
      </c>
      <c r="G17" s="231"/>
      <c r="H17" s="93">
        <f t="shared" si="0"/>
        <v>4900</v>
      </c>
      <c r="I17" s="231"/>
      <c r="J17" s="93">
        <f t="shared" si="1"/>
        <v>4900</v>
      </c>
      <c r="K17" s="231"/>
      <c r="L17" s="93">
        <f t="shared" si="2"/>
        <v>4900</v>
      </c>
      <c r="M17" s="231"/>
      <c r="N17" s="93">
        <f t="shared" si="3"/>
        <v>4900</v>
      </c>
      <c r="O17" s="231"/>
      <c r="P17" s="93">
        <f t="shared" si="4"/>
        <v>4900</v>
      </c>
      <c r="Q17" s="231"/>
      <c r="R17" s="93">
        <f t="shared" si="5"/>
        <v>4900</v>
      </c>
      <c r="S17" s="231"/>
      <c r="T17" s="93">
        <f t="shared" si="6"/>
        <v>4900</v>
      </c>
    </row>
    <row r="18" spans="1:20" ht="14.25" customHeight="1">
      <c r="A18" s="481"/>
      <c r="B18" s="807"/>
      <c r="C18" s="774">
        <v>4170</v>
      </c>
      <c r="D18" s="660"/>
      <c r="E18" s="165" t="s">
        <v>131</v>
      </c>
      <c r="F18" s="93">
        <v>14700</v>
      </c>
      <c r="G18" s="231"/>
      <c r="H18" s="93">
        <f t="shared" si="0"/>
        <v>14700</v>
      </c>
      <c r="I18" s="231"/>
      <c r="J18" s="93">
        <f t="shared" si="1"/>
        <v>14700</v>
      </c>
      <c r="K18" s="231"/>
      <c r="L18" s="93">
        <f t="shared" si="2"/>
        <v>14700</v>
      </c>
      <c r="M18" s="231"/>
      <c r="N18" s="93">
        <f t="shared" si="3"/>
        <v>14700</v>
      </c>
      <c r="O18" s="231"/>
      <c r="P18" s="93">
        <f t="shared" si="4"/>
        <v>14700</v>
      </c>
      <c r="Q18" s="231"/>
      <c r="R18" s="93">
        <f t="shared" si="5"/>
        <v>14700</v>
      </c>
      <c r="S18" s="231"/>
      <c r="T18" s="93">
        <f t="shared" si="6"/>
        <v>14700</v>
      </c>
    </row>
    <row r="19" spans="1:20" ht="15" customHeight="1">
      <c r="A19" s="481"/>
      <c r="B19" s="807"/>
      <c r="C19" s="629">
        <v>4210</v>
      </c>
      <c r="D19" s="630"/>
      <c r="E19" s="120" t="s">
        <v>119</v>
      </c>
      <c r="F19" s="89">
        <v>12700</v>
      </c>
      <c r="G19" s="229"/>
      <c r="H19" s="90">
        <f t="shared" si="0"/>
        <v>12700</v>
      </c>
      <c r="I19" s="229"/>
      <c r="J19" s="90">
        <f t="shared" si="1"/>
        <v>12700</v>
      </c>
      <c r="K19" s="229"/>
      <c r="L19" s="90">
        <f t="shared" si="2"/>
        <v>12700</v>
      </c>
      <c r="M19" s="229"/>
      <c r="N19" s="90">
        <f t="shared" si="3"/>
        <v>12700</v>
      </c>
      <c r="O19" s="229"/>
      <c r="P19" s="90">
        <f t="shared" si="4"/>
        <v>12700</v>
      </c>
      <c r="Q19" s="229"/>
      <c r="R19" s="90">
        <f t="shared" si="5"/>
        <v>12700</v>
      </c>
      <c r="S19" s="229"/>
      <c r="T19" s="90">
        <f t="shared" si="6"/>
        <v>12700</v>
      </c>
    </row>
    <row r="20" spans="1:20" ht="12.75">
      <c r="A20" s="481"/>
      <c r="B20" s="807"/>
      <c r="C20" s="629">
        <v>4260</v>
      </c>
      <c r="D20" s="630"/>
      <c r="E20" s="120" t="s">
        <v>124</v>
      </c>
      <c r="F20" s="89">
        <v>22000</v>
      </c>
      <c r="G20" s="229"/>
      <c r="H20" s="90">
        <f t="shared" si="0"/>
        <v>22000</v>
      </c>
      <c r="I20" s="229"/>
      <c r="J20" s="90">
        <f t="shared" si="1"/>
        <v>22000</v>
      </c>
      <c r="K20" s="229"/>
      <c r="L20" s="90">
        <f t="shared" si="2"/>
        <v>22000</v>
      </c>
      <c r="M20" s="229"/>
      <c r="N20" s="90">
        <f t="shared" si="3"/>
        <v>22000</v>
      </c>
      <c r="O20" s="229"/>
      <c r="P20" s="90">
        <f t="shared" si="4"/>
        <v>22000</v>
      </c>
      <c r="Q20" s="229"/>
      <c r="R20" s="90">
        <f t="shared" si="5"/>
        <v>22000</v>
      </c>
      <c r="S20" s="229"/>
      <c r="T20" s="90">
        <f t="shared" si="6"/>
        <v>22000</v>
      </c>
    </row>
    <row r="21" spans="1:20" ht="15.75" customHeight="1">
      <c r="A21" s="481"/>
      <c r="B21" s="807"/>
      <c r="C21" s="629">
        <v>4270</v>
      </c>
      <c r="D21" s="630"/>
      <c r="E21" s="120" t="s">
        <v>120</v>
      </c>
      <c r="F21" s="89">
        <v>30000</v>
      </c>
      <c r="G21" s="229"/>
      <c r="H21" s="90">
        <f t="shared" si="0"/>
        <v>30000</v>
      </c>
      <c r="I21" s="229"/>
      <c r="J21" s="90">
        <f t="shared" si="1"/>
        <v>30000</v>
      </c>
      <c r="K21" s="229"/>
      <c r="L21" s="90">
        <f t="shared" si="2"/>
        <v>30000</v>
      </c>
      <c r="M21" s="229"/>
      <c r="N21" s="90">
        <f t="shared" si="3"/>
        <v>30000</v>
      </c>
      <c r="O21" s="229"/>
      <c r="P21" s="90">
        <f t="shared" si="4"/>
        <v>30000</v>
      </c>
      <c r="Q21" s="229"/>
      <c r="R21" s="90">
        <f t="shared" si="5"/>
        <v>30000</v>
      </c>
      <c r="S21" s="229"/>
      <c r="T21" s="90">
        <f t="shared" si="6"/>
        <v>30000</v>
      </c>
    </row>
    <row r="22" spans="1:20" ht="13.5" customHeight="1">
      <c r="A22" s="481"/>
      <c r="B22" s="807"/>
      <c r="C22" s="629">
        <v>4280</v>
      </c>
      <c r="D22" s="630"/>
      <c r="E22" s="120" t="s">
        <v>132</v>
      </c>
      <c r="F22" s="89">
        <v>205</v>
      </c>
      <c r="G22" s="229"/>
      <c r="H22" s="90">
        <f t="shared" si="0"/>
        <v>205</v>
      </c>
      <c r="I22" s="229"/>
      <c r="J22" s="90">
        <f t="shared" si="1"/>
        <v>205</v>
      </c>
      <c r="K22" s="229"/>
      <c r="L22" s="90">
        <f t="shared" si="2"/>
        <v>205</v>
      </c>
      <c r="M22" s="229"/>
      <c r="N22" s="90">
        <f t="shared" si="3"/>
        <v>205</v>
      </c>
      <c r="O22" s="229"/>
      <c r="P22" s="90">
        <f t="shared" si="4"/>
        <v>205</v>
      </c>
      <c r="Q22" s="229"/>
      <c r="R22" s="90">
        <f t="shared" si="5"/>
        <v>205</v>
      </c>
      <c r="S22" s="229"/>
      <c r="T22" s="90">
        <f t="shared" si="6"/>
        <v>205</v>
      </c>
    </row>
    <row r="23" spans="1:20" ht="15.75" customHeight="1">
      <c r="A23" s="481"/>
      <c r="B23" s="807"/>
      <c r="C23" s="629">
        <v>4300</v>
      </c>
      <c r="D23" s="630"/>
      <c r="E23" s="120" t="s">
        <v>117</v>
      </c>
      <c r="F23" s="89">
        <v>20697</v>
      </c>
      <c r="G23" s="229"/>
      <c r="H23" s="90">
        <f t="shared" si="0"/>
        <v>20697</v>
      </c>
      <c r="I23" s="229"/>
      <c r="J23" s="90">
        <f t="shared" si="1"/>
        <v>20697</v>
      </c>
      <c r="K23" s="229"/>
      <c r="L23" s="90">
        <f t="shared" si="2"/>
        <v>20697</v>
      </c>
      <c r="M23" s="229"/>
      <c r="N23" s="90">
        <f t="shared" si="3"/>
        <v>20697</v>
      </c>
      <c r="O23" s="229"/>
      <c r="P23" s="90">
        <f t="shared" si="4"/>
        <v>20697</v>
      </c>
      <c r="Q23" s="229"/>
      <c r="R23" s="90">
        <f t="shared" si="5"/>
        <v>20697</v>
      </c>
      <c r="S23" s="229"/>
      <c r="T23" s="90">
        <f t="shared" si="6"/>
        <v>20697</v>
      </c>
    </row>
    <row r="24" spans="1:20" ht="15" customHeight="1">
      <c r="A24" s="481"/>
      <c r="B24" s="807"/>
      <c r="C24" s="629">
        <v>4350</v>
      </c>
      <c r="D24" s="630"/>
      <c r="E24" s="120" t="s">
        <v>177</v>
      </c>
      <c r="F24" s="89">
        <v>280</v>
      </c>
      <c r="G24" s="229"/>
      <c r="H24" s="90">
        <f t="shared" si="0"/>
        <v>280</v>
      </c>
      <c r="I24" s="229"/>
      <c r="J24" s="90">
        <f t="shared" si="1"/>
        <v>280</v>
      </c>
      <c r="K24" s="229"/>
      <c r="L24" s="90">
        <f t="shared" si="2"/>
        <v>280</v>
      </c>
      <c r="M24" s="229"/>
      <c r="N24" s="90">
        <f t="shared" si="3"/>
        <v>280</v>
      </c>
      <c r="O24" s="229"/>
      <c r="P24" s="90">
        <f t="shared" si="4"/>
        <v>280</v>
      </c>
      <c r="Q24" s="229"/>
      <c r="R24" s="90">
        <f t="shared" si="5"/>
        <v>280</v>
      </c>
      <c r="S24" s="229"/>
      <c r="T24" s="90">
        <f t="shared" si="6"/>
        <v>280</v>
      </c>
    </row>
    <row r="25" spans="1:20" ht="38.25" customHeight="1">
      <c r="A25" s="481"/>
      <c r="B25" s="807"/>
      <c r="C25" s="629">
        <v>4360</v>
      </c>
      <c r="D25" s="630"/>
      <c r="E25" s="120" t="s">
        <v>133</v>
      </c>
      <c r="F25" s="89">
        <v>1000</v>
      </c>
      <c r="G25" s="229"/>
      <c r="H25" s="90">
        <f t="shared" si="0"/>
        <v>1000</v>
      </c>
      <c r="I25" s="229"/>
      <c r="J25" s="90">
        <f t="shared" si="1"/>
        <v>1000</v>
      </c>
      <c r="K25" s="229"/>
      <c r="L25" s="90">
        <f t="shared" si="2"/>
        <v>1000</v>
      </c>
      <c r="M25" s="229"/>
      <c r="N25" s="90">
        <f t="shared" si="3"/>
        <v>1000</v>
      </c>
      <c r="O25" s="229"/>
      <c r="P25" s="90">
        <f t="shared" si="4"/>
        <v>1000</v>
      </c>
      <c r="Q25" s="229"/>
      <c r="R25" s="90">
        <f t="shared" si="5"/>
        <v>1000</v>
      </c>
      <c r="S25" s="229"/>
      <c r="T25" s="90">
        <f t="shared" si="6"/>
        <v>1000</v>
      </c>
    </row>
    <row r="26" spans="1:20" ht="38.25" customHeight="1">
      <c r="A26" s="481"/>
      <c r="B26" s="807"/>
      <c r="C26" s="629">
        <v>4370</v>
      </c>
      <c r="D26" s="630"/>
      <c r="E26" s="120" t="s">
        <v>134</v>
      </c>
      <c r="F26" s="89">
        <v>3500</v>
      </c>
      <c r="G26" s="229"/>
      <c r="H26" s="90">
        <f t="shared" si="0"/>
        <v>3500</v>
      </c>
      <c r="I26" s="229"/>
      <c r="J26" s="90">
        <f t="shared" si="1"/>
        <v>3500</v>
      </c>
      <c r="K26" s="229"/>
      <c r="L26" s="90">
        <f t="shared" si="2"/>
        <v>3500</v>
      </c>
      <c r="M26" s="229"/>
      <c r="N26" s="90">
        <f t="shared" si="3"/>
        <v>3500</v>
      </c>
      <c r="O26" s="229"/>
      <c r="P26" s="90">
        <f t="shared" si="4"/>
        <v>3500</v>
      </c>
      <c r="Q26" s="229"/>
      <c r="R26" s="90">
        <f t="shared" si="5"/>
        <v>3500</v>
      </c>
      <c r="S26" s="229"/>
      <c r="T26" s="90">
        <f t="shared" si="6"/>
        <v>3500</v>
      </c>
    </row>
    <row r="27" spans="1:20" ht="14.25" customHeight="1">
      <c r="A27" s="481"/>
      <c r="B27" s="807"/>
      <c r="C27" s="629">
        <v>4410</v>
      </c>
      <c r="D27" s="630"/>
      <c r="E27" s="120" t="s">
        <v>130</v>
      </c>
      <c r="F27" s="89">
        <v>2500</v>
      </c>
      <c r="G27" s="229"/>
      <c r="H27" s="90">
        <f t="shared" si="0"/>
        <v>2500</v>
      </c>
      <c r="I27" s="229"/>
      <c r="J27" s="90">
        <f t="shared" si="1"/>
        <v>2500</v>
      </c>
      <c r="K27" s="229"/>
      <c r="L27" s="90">
        <f t="shared" si="2"/>
        <v>2500</v>
      </c>
      <c r="M27" s="229"/>
      <c r="N27" s="90">
        <f t="shared" si="3"/>
        <v>2500</v>
      </c>
      <c r="O27" s="229"/>
      <c r="P27" s="90">
        <f t="shared" si="4"/>
        <v>2500</v>
      </c>
      <c r="Q27" s="229"/>
      <c r="R27" s="90">
        <f t="shared" si="5"/>
        <v>2500</v>
      </c>
      <c r="S27" s="229"/>
      <c r="T27" s="90">
        <f t="shared" si="6"/>
        <v>2500</v>
      </c>
    </row>
    <row r="28" spans="1:20" ht="27" customHeight="1">
      <c r="A28" s="481"/>
      <c r="B28" s="807"/>
      <c r="C28" s="629">
        <v>4440</v>
      </c>
      <c r="D28" s="630"/>
      <c r="E28" s="120" t="s">
        <v>135</v>
      </c>
      <c r="F28" s="89">
        <v>7000</v>
      </c>
      <c r="G28" s="229"/>
      <c r="H28" s="90">
        <f t="shared" si="0"/>
        <v>7000</v>
      </c>
      <c r="I28" s="229"/>
      <c r="J28" s="90">
        <f t="shared" si="1"/>
        <v>7000</v>
      </c>
      <c r="K28" s="229"/>
      <c r="L28" s="90">
        <f t="shared" si="2"/>
        <v>7000</v>
      </c>
      <c r="M28" s="229"/>
      <c r="N28" s="90">
        <f t="shared" si="3"/>
        <v>7000</v>
      </c>
      <c r="O28" s="229"/>
      <c r="P28" s="90">
        <f t="shared" si="4"/>
        <v>7000</v>
      </c>
      <c r="Q28" s="229"/>
      <c r="R28" s="90">
        <f t="shared" si="5"/>
        <v>7000</v>
      </c>
      <c r="S28" s="229"/>
      <c r="T28" s="90">
        <f t="shared" si="6"/>
        <v>7000</v>
      </c>
    </row>
    <row r="29" spans="1:20" ht="15" customHeight="1">
      <c r="A29" s="481"/>
      <c r="B29" s="807"/>
      <c r="C29" s="629">
        <v>4480</v>
      </c>
      <c r="D29" s="630"/>
      <c r="E29" s="120" t="s">
        <v>178</v>
      </c>
      <c r="F29" s="89">
        <v>11321</v>
      </c>
      <c r="G29" s="229"/>
      <c r="H29" s="90">
        <f t="shared" si="0"/>
        <v>11321</v>
      </c>
      <c r="I29" s="229"/>
      <c r="J29" s="90">
        <f t="shared" si="1"/>
        <v>11321</v>
      </c>
      <c r="K29" s="229"/>
      <c r="L29" s="90">
        <f t="shared" si="2"/>
        <v>11321</v>
      </c>
      <c r="M29" s="229"/>
      <c r="N29" s="90">
        <f t="shared" si="3"/>
        <v>11321</v>
      </c>
      <c r="O29" s="229"/>
      <c r="P29" s="90">
        <f t="shared" si="4"/>
        <v>11321</v>
      </c>
      <c r="Q29" s="229"/>
      <c r="R29" s="90">
        <f t="shared" si="5"/>
        <v>11321</v>
      </c>
      <c r="S29" s="229"/>
      <c r="T29" s="90">
        <f t="shared" si="6"/>
        <v>11321</v>
      </c>
    </row>
    <row r="30" spans="1:20" ht="29.25" customHeight="1">
      <c r="A30" s="481"/>
      <c r="B30" s="807"/>
      <c r="C30" s="629">
        <v>4520</v>
      </c>
      <c r="D30" s="630"/>
      <c r="E30" s="120" t="s">
        <v>216</v>
      </c>
      <c r="F30" s="89">
        <v>200</v>
      </c>
      <c r="G30" s="229"/>
      <c r="H30" s="90">
        <f t="shared" si="0"/>
        <v>200</v>
      </c>
      <c r="I30" s="229"/>
      <c r="J30" s="90">
        <f t="shared" si="1"/>
        <v>200</v>
      </c>
      <c r="K30" s="229"/>
      <c r="L30" s="90">
        <f t="shared" si="2"/>
        <v>200</v>
      </c>
      <c r="M30" s="229"/>
      <c r="N30" s="90">
        <f t="shared" si="3"/>
        <v>200</v>
      </c>
      <c r="O30" s="229"/>
      <c r="P30" s="90">
        <f t="shared" si="4"/>
        <v>200</v>
      </c>
      <c r="Q30" s="229"/>
      <c r="R30" s="90">
        <f t="shared" si="5"/>
        <v>200</v>
      </c>
      <c r="S30" s="229"/>
      <c r="T30" s="90">
        <f t="shared" si="6"/>
        <v>200</v>
      </c>
    </row>
    <row r="31" spans="1:20" ht="27.75" customHeight="1">
      <c r="A31" s="481"/>
      <c r="B31" s="807"/>
      <c r="C31" s="629">
        <v>4700</v>
      </c>
      <c r="D31" s="630"/>
      <c r="E31" s="120" t="s">
        <v>179</v>
      </c>
      <c r="F31" s="89">
        <v>3500</v>
      </c>
      <c r="G31" s="229"/>
      <c r="H31" s="90">
        <f t="shared" si="0"/>
        <v>3500</v>
      </c>
      <c r="I31" s="229"/>
      <c r="J31" s="90">
        <f t="shared" si="1"/>
        <v>3500</v>
      </c>
      <c r="K31" s="229"/>
      <c r="L31" s="90">
        <f t="shared" si="2"/>
        <v>3500</v>
      </c>
      <c r="M31" s="229"/>
      <c r="N31" s="90">
        <f t="shared" si="3"/>
        <v>3500</v>
      </c>
      <c r="O31" s="229"/>
      <c r="P31" s="90">
        <f t="shared" si="4"/>
        <v>3500</v>
      </c>
      <c r="Q31" s="229"/>
      <c r="R31" s="90">
        <f t="shared" si="5"/>
        <v>3500</v>
      </c>
      <c r="S31" s="229"/>
      <c r="T31" s="90">
        <f t="shared" si="6"/>
        <v>3500</v>
      </c>
    </row>
    <row r="32" spans="1:20" ht="38.25" customHeight="1">
      <c r="A32" s="481"/>
      <c r="B32" s="807"/>
      <c r="C32" s="629">
        <v>4740</v>
      </c>
      <c r="D32" s="630"/>
      <c r="E32" s="120" t="s">
        <v>197</v>
      </c>
      <c r="F32" s="89">
        <v>1500</v>
      </c>
      <c r="G32" s="229"/>
      <c r="H32" s="90">
        <f t="shared" si="0"/>
        <v>1500</v>
      </c>
      <c r="I32" s="229"/>
      <c r="J32" s="90">
        <f t="shared" si="1"/>
        <v>1500</v>
      </c>
      <c r="K32" s="229"/>
      <c r="L32" s="90">
        <f t="shared" si="2"/>
        <v>1500</v>
      </c>
      <c r="M32" s="229"/>
      <c r="N32" s="90">
        <f t="shared" si="3"/>
        <v>1500</v>
      </c>
      <c r="O32" s="229"/>
      <c r="P32" s="90">
        <f t="shared" si="4"/>
        <v>1500</v>
      </c>
      <c r="Q32" s="229"/>
      <c r="R32" s="90">
        <f t="shared" si="5"/>
        <v>1500</v>
      </c>
      <c r="S32" s="229"/>
      <c r="T32" s="90">
        <f t="shared" si="6"/>
        <v>1500</v>
      </c>
    </row>
    <row r="33" spans="1:20" ht="27" customHeight="1">
      <c r="A33" s="481"/>
      <c r="B33" s="807"/>
      <c r="C33" s="629">
        <v>4750</v>
      </c>
      <c r="D33" s="630"/>
      <c r="E33" s="120" t="s">
        <v>136</v>
      </c>
      <c r="F33" s="89">
        <v>750</v>
      </c>
      <c r="G33" s="229"/>
      <c r="H33" s="90">
        <f t="shared" si="0"/>
        <v>750</v>
      </c>
      <c r="I33" s="229"/>
      <c r="J33" s="90">
        <f t="shared" si="1"/>
        <v>750</v>
      </c>
      <c r="K33" s="229"/>
      <c r="L33" s="90">
        <f t="shared" si="2"/>
        <v>750</v>
      </c>
      <c r="M33" s="229"/>
      <c r="N33" s="90">
        <f t="shared" si="3"/>
        <v>750</v>
      </c>
      <c r="O33" s="229"/>
      <c r="P33" s="90">
        <f t="shared" si="4"/>
        <v>750</v>
      </c>
      <c r="Q33" s="229"/>
      <c r="R33" s="90">
        <f t="shared" si="5"/>
        <v>750</v>
      </c>
      <c r="S33" s="229"/>
      <c r="T33" s="90">
        <f t="shared" si="6"/>
        <v>750</v>
      </c>
    </row>
    <row r="34" spans="1:20" ht="37.5" customHeight="1">
      <c r="A34" s="481"/>
      <c r="B34" s="177">
        <v>85220</v>
      </c>
      <c r="C34" s="489" t="s">
        <v>163</v>
      </c>
      <c r="D34" s="486"/>
      <c r="E34" s="487"/>
      <c r="F34" s="88">
        <f>SUM(F35:F43)</f>
        <v>27900</v>
      </c>
      <c r="G34" s="229"/>
      <c r="H34" s="88">
        <f>H35+H36+H37+H38+H39+H40+H41+H42+H43</f>
        <v>27900</v>
      </c>
      <c r="I34" s="229"/>
      <c r="J34" s="88">
        <f>J35+J36+J37+J38+J39+J40+J41+J42+J43</f>
        <v>27900</v>
      </c>
      <c r="K34" s="229"/>
      <c r="L34" s="88">
        <f>L35+L36+L37+L38+L39+L40+L41+L42+L43</f>
        <v>27900</v>
      </c>
      <c r="M34" s="229"/>
      <c r="N34" s="88">
        <f>N35+N36+N37+N38+N39+N40+N41+N42+N43</f>
        <v>27900</v>
      </c>
      <c r="O34" s="229"/>
      <c r="P34" s="88">
        <f>P35+P36+P37+P38+P39+P40+P41+P42+P43</f>
        <v>27900</v>
      </c>
      <c r="Q34" s="229"/>
      <c r="R34" s="88">
        <f>R35+R36+R37+R38+R39+R40+R41+R42+R43</f>
        <v>27900</v>
      </c>
      <c r="S34" s="229"/>
      <c r="T34" s="88">
        <f>T35+T36+T37+T38+T39+T40+T41+T42+T43</f>
        <v>27900</v>
      </c>
    </row>
    <row r="35" spans="1:20" ht="15.75" customHeight="1">
      <c r="A35" s="481"/>
      <c r="B35" s="810"/>
      <c r="C35" s="774">
        <v>4170</v>
      </c>
      <c r="D35" s="660"/>
      <c r="E35" s="165" t="s">
        <v>131</v>
      </c>
      <c r="F35" s="93">
        <v>1990</v>
      </c>
      <c r="G35" s="219"/>
      <c r="H35" s="93">
        <f aca="true" t="shared" si="7" ref="H35:H43">SUM(F35:G35)</f>
        <v>1990</v>
      </c>
      <c r="I35" s="231"/>
      <c r="J35" s="93">
        <f aca="true" t="shared" si="8" ref="J35:J43">SUM(H35:I35)</f>
        <v>1990</v>
      </c>
      <c r="K35" s="231"/>
      <c r="L35" s="93">
        <f aca="true" t="shared" si="9" ref="L35:L43">SUM(J35:K35)</f>
        <v>1990</v>
      </c>
      <c r="M35" s="231"/>
      <c r="N35" s="93">
        <f aca="true" t="shared" si="10" ref="N35:N43">SUM(L35:M35)</f>
        <v>1990</v>
      </c>
      <c r="O35" s="231"/>
      <c r="P35" s="93">
        <f aca="true" t="shared" si="11" ref="P35:P43">SUM(N35:O35)</f>
        <v>1990</v>
      </c>
      <c r="Q35" s="231"/>
      <c r="R35" s="93">
        <f aca="true" t="shared" si="12" ref="R35:R43">SUM(P35:Q35)</f>
        <v>1990</v>
      </c>
      <c r="S35" s="231"/>
      <c r="T35" s="93">
        <f aca="true" t="shared" si="13" ref="T35:T43">SUM(R35:S35)</f>
        <v>1990</v>
      </c>
    </row>
    <row r="36" spans="1:20" ht="17.25" customHeight="1">
      <c r="A36" s="481"/>
      <c r="B36" s="810"/>
      <c r="C36" s="629">
        <v>4210</v>
      </c>
      <c r="D36" s="630"/>
      <c r="E36" s="120" t="s">
        <v>119</v>
      </c>
      <c r="F36" s="89">
        <v>1500</v>
      </c>
      <c r="G36" s="218"/>
      <c r="H36" s="90">
        <f t="shared" si="7"/>
        <v>1500</v>
      </c>
      <c r="I36" s="229"/>
      <c r="J36" s="90">
        <f t="shared" si="8"/>
        <v>1500</v>
      </c>
      <c r="K36" s="229"/>
      <c r="L36" s="90">
        <f t="shared" si="9"/>
        <v>1500</v>
      </c>
      <c r="M36" s="229"/>
      <c r="N36" s="90">
        <f t="shared" si="10"/>
        <v>1500</v>
      </c>
      <c r="O36" s="229"/>
      <c r="P36" s="90">
        <f t="shared" si="11"/>
        <v>1500</v>
      </c>
      <c r="Q36" s="229"/>
      <c r="R36" s="90">
        <f t="shared" si="12"/>
        <v>1500</v>
      </c>
      <c r="S36" s="229"/>
      <c r="T36" s="90">
        <f t="shared" si="13"/>
        <v>1500</v>
      </c>
    </row>
    <row r="37" spans="1:20" ht="17.25" customHeight="1">
      <c r="A37" s="481"/>
      <c r="B37" s="810"/>
      <c r="C37" s="629">
        <v>4220</v>
      </c>
      <c r="D37" s="630"/>
      <c r="E37" s="120" t="s">
        <v>217</v>
      </c>
      <c r="F37" s="89">
        <v>1100</v>
      </c>
      <c r="G37" s="218"/>
      <c r="H37" s="90">
        <f t="shared" si="7"/>
        <v>1100</v>
      </c>
      <c r="I37" s="229"/>
      <c r="J37" s="90">
        <f t="shared" si="8"/>
        <v>1100</v>
      </c>
      <c r="K37" s="229"/>
      <c r="L37" s="90">
        <f t="shared" si="9"/>
        <v>1100</v>
      </c>
      <c r="M37" s="229"/>
      <c r="N37" s="90">
        <f t="shared" si="10"/>
        <v>1100</v>
      </c>
      <c r="O37" s="229"/>
      <c r="P37" s="90">
        <f t="shared" si="11"/>
        <v>1100</v>
      </c>
      <c r="Q37" s="229"/>
      <c r="R37" s="90">
        <f t="shared" si="12"/>
        <v>1100</v>
      </c>
      <c r="S37" s="229"/>
      <c r="T37" s="90">
        <f t="shared" si="13"/>
        <v>1100</v>
      </c>
    </row>
    <row r="38" spans="1:20" ht="15.75" customHeight="1">
      <c r="A38" s="481"/>
      <c r="B38" s="810"/>
      <c r="C38" s="629">
        <v>4230</v>
      </c>
      <c r="D38" s="630"/>
      <c r="E38" s="120" t="s">
        <v>213</v>
      </c>
      <c r="F38" s="89">
        <v>100</v>
      </c>
      <c r="G38" s="229"/>
      <c r="H38" s="90">
        <f t="shared" si="7"/>
        <v>100</v>
      </c>
      <c r="I38" s="229"/>
      <c r="J38" s="90">
        <f t="shared" si="8"/>
        <v>100</v>
      </c>
      <c r="K38" s="229"/>
      <c r="L38" s="90">
        <f t="shared" si="9"/>
        <v>100</v>
      </c>
      <c r="M38" s="229"/>
      <c r="N38" s="90">
        <f t="shared" si="10"/>
        <v>100</v>
      </c>
      <c r="O38" s="229"/>
      <c r="P38" s="90">
        <f t="shared" si="11"/>
        <v>100</v>
      </c>
      <c r="Q38" s="229"/>
      <c r="R38" s="90">
        <f t="shared" si="12"/>
        <v>100</v>
      </c>
      <c r="S38" s="229"/>
      <c r="T38" s="90">
        <f t="shared" si="13"/>
        <v>100</v>
      </c>
    </row>
    <row r="39" spans="1:20" ht="15.75" customHeight="1">
      <c r="A39" s="481"/>
      <c r="B39" s="810"/>
      <c r="C39" s="629">
        <v>4260</v>
      </c>
      <c r="D39" s="630"/>
      <c r="E39" s="120" t="s">
        <v>124</v>
      </c>
      <c r="F39" s="89">
        <v>7500</v>
      </c>
      <c r="G39" s="218"/>
      <c r="H39" s="90">
        <f t="shared" si="7"/>
        <v>7500</v>
      </c>
      <c r="I39" s="229"/>
      <c r="J39" s="90">
        <f t="shared" si="8"/>
        <v>7500</v>
      </c>
      <c r="K39" s="229"/>
      <c r="L39" s="90">
        <f t="shared" si="9"/>
        <v>7500</v>
      </c>
      <c r="M39" s="229"/>
      <c r="N39" s="90">
        <f t="shared" si="10"/>
        <v>7500</v>
      </c>
      <c r="O39" s="229"/>
      <c r="P39" s="90">
        <f t="shared" si="11"/>
        <v>7500</v>
      </c>
      <c r="Q39" s="229"/>
      <c r="R39" s="90">
        <f t="shared" si="12"/>
        <v>7500</v>
      </c>
      <c r="S39" s="229"/>
      <c r="T39" s="90">
        <f t="shared" si="13"/>
        <v>7500</v>
      </c>
    </row>
    <row r="40" spans="1:20" ht="15.75" customHeight="1">
      <c r="A40" s="481"/>
      <c r="B40" s="810"/>
      <c r="C40" s="629">
        <v>4270</v>
      </c>
      <c r="D40" s="630"/>
      <c r="E40" s="120" t="s">
        <v>120</v>
      </c>
      <c r="F40" s="89">
        <v>2150</v>
      </c>
      <c r="G40" s="218"/>
      <c r="H40" s="90">
        <f t="shared" si="7"/>
        <v>2150</v>
      </c>
      <c r="I40" s="229"/>
      <c r="J40" s="90">
        <f t="shared" si="8"/>
        <v>2150</v>
      </c>
      <c r="K40" s="229"/>
      <c r="L40" s="90">
        <f t="shared" si="9"/>
        <v>2150</v>
      </c>
      <c r="M40" s="229"/>
      <c r="N40" s="90">
        <f t="shared" si="10"/>
        <v>2150</v>
      </c>
      <c r="O40" s="229"/>
      <c r="P40" s="90">
        <f t="shared" si="11"/>
        <v>2150</v>
      </c>
      <c r="Q40" s="229"/>
      <c r="R40" s="90">
        <f t="shared" si="12"/>
        <v>2150</v>
      </c>
      <c r="S40" s="229"/>
      <c r="T40" s="90">
        <f t="shared" si="13"/>
        <v>2150</v>
      </c>
    </row>
    <row r="41" spans="1:20" ht="17.25" customHeight="1">
      <c r="A41" s="481"/>
      <c r="B41" s="810"/>
      <c r="C41" s="629">
        <v>4300</v>
      </c>
      <c r="D41" s="630"/>
      <c r="E41" s="120" t="s">
        <v>117</v>
      </c>
      <c r="F41" s="89">
        <v>12960</v>
      </c>
      <c r="G41" s="218"/>
      <c r="H41" s="90">
        <f t="shared" si="7"/>
        <v>12960</v>
      </c>
      <c r="I41" s="229"/>
      <c r="J41" s="90">
        <f t="shared" si="8"/>
        <v>12960</v>
      </c>
      <c r="K41" s="229"/>
      <c r="L41" s="90">
        <f t="shared" si="9"/>
        <v>12960</v>
      </c>
      <c r="M41" s="229"/>
      <c r="N41" s="90">
        <f t="shared" si="10"/>
        <v>12960</v>
      </c>
      <c r="O41" s="229"/>
      <c r="P41" s="90">
        <f t="shared" si="11"/>
        <v>12960</v>
      </c>
      <c r="Q41" s="229"/>
      <c r="R41" s="90">
        <f t="shared" si="12"/>
        <v>12960</v>
      </c>
      <c r="S41" s="229"/>
      <c r="T41" s="90">
        <f t="shared" si="13"/>
        <v>12960</v>
      </c>
    </row>
    <row r="42" spans="1:20" ht="38.25" customHeight="1">
      <c r="A42" s="481"/>
      <c r="B42" s="810"/>
      <c r="C42" s="629">
        <v>4360</v>
      </c>
      <c r="D42" s="630"/>
      <c r="E42" s="120" t="s">
        <v>133</v>
      </c>
      <c r="F42" s="89">
        <v>400</v>
      </c>
      <c r="G42" s="218"/>
      <c r="H42" s="90">
        <f t="shared" si="7"/>
        <v>400</v>
      </c>
      <c r="I42" s="229"/>
      <c r="J42" s="90">
        <f t="shared" si="8"/>
        <v>400</v>
      </c>
      <c r="K42" s="229"/>
      <c r="L42" s="90">
        <f t="shared" si="9"/>
        <v>400</v>
      </c>
      <c r="M42" s="229"/>
      <c r="N42" s="90">
        <f t="shared" si="10"/>
        <v>400</v>
      </c>
      <c r="O42" s="229"/>
      <c r="P42" s="90">
        <f t="shared" si="11"/>
        <v>400</v>
      </c>
      <c r="Q42" s="229"/>
      <c r="R42" s="90">
        <f t="shared" si="12"/>
        <v>400</v>
      </c>
      <c r="S42" s="229"/>
      <c r="T42" s="90">
        <f t="shared" si="13"/>
        <v>400</v>
      </c>
    </row>
    <row r="43" spans="1:20" ht="16.5" customHeight="1">
      <c r="A43" s="481"/>
      <c r="B43" s="810"/>
      <c r="C43" s="629">
        <v>4410</v>
      </c>
      <c r="D43" s="630"/>
      <c r="E43" s="120" t="s">
        <v>130</v>
      </c>
      <c r="F43" s="89">
        <v>200</v>
      </c>
      <c r="G43" s="218"/>
      <c r="H43" s="90">
        <f t="shared" si="7"/>
        <v>200</v>
      </c>
      <c r="I43" s="229"/>
      <c r="J43" s="90">
        <f t="shared" si="8"/>
        <v>200</v>
      </c>
      <c r="K43" s="229"/>
      <c r="L43" s="90">
        <f t="shared" si="9"/>
        <v>200</v>
      </c>
      <c r="M43" s="229"/>
      <c r="N43" s="90">
        <f t="shared" si="10"/>
        <v>200</v>
      </c>
      <c r="O43" s="229"/>
      <c r="P43" s="90">
        <f t="shared" si="11"/>
        <v>200</v>
      </c>
      <c r="Q43" s="229"/>
      <c r="R43" s="90">
        <f t="shared" si="12"/>
        <v>200</v>
      </c>
      <c r="S43" s="229"/>
      <c r="T43" s="90">
        <f t="shared" si="13"/>
        <v>200</v>
      </c>
    </row>
    <row r="44" spans="1:20" ht="12.75">
      <c r="A44" s="481"/>
      <c r="B44" s="483">
        <v>85295</v>
      </c>
      <c r="C44" s="790" t="s">
        <v>121</v>
      </c>
      <c r="D44" s="791"/>
      <c r="E44" s="792"/>
      <c r="F44" s="88">
        <f>F45+F46+F47</f>
        <v>40000</v>
      </c>
      <c r="G44" s="229"/>
      <c r="H44" s="88">
        <f>H45+H46+H47</f>
        <v>40000</v>
      </c>
      <c r="I44" s="229"/>
      <c r="J44" s="88">
        <f>J45+J46+J47</f>
        <v>40000</v>
      </c>
      <c r="K44" s="229"/>
      <c r="L44" s="88">
        <f>L45+L46+L47</f>
        <v>40000</v>
      </c>
      <c r="M44" s="229"/>
      <c r="N44" s="88">
        <f>N45+N46+N47</f>
        <v>40000</v>
      </c>
      <c r="O44" s="229"/>
      <c r="P44" s="88">
        <f>P45+P46+P47</f>
        <v>40000</v>
      </c>
      <c r="Q44" s="229"/>
      <c r="R44" s="88">
        <f>R45+R46+R47</f>
        <v>40000</v>
      </c>
      <c r="S44" s="229"/>
      <c r="T44" s="88">
        <f>T45+T46+T47</f>
        <v>40000</v>
      </c>
    </row>
    <row r="45" spans="1:20" ht="12.75">
      <c r="A45" s="481"/>
      <c r="B45" s="793"/>
      <c r="C45" s="794">
        <v>4170</v>
      </c>
      <c r="D45" s="628"/>
      <c r="E45" s="246" t="s">
        <v>131</v>
      </c>
      <c r="F45" s="117">
        <v>27600</v>
      </c>
      <c r="G45" s="220"/>
      <c r="H45" s="93">
        <f>SUM(F45:G45)</f>
        <v>27600</v>
      </c>
      <c r="I45" s="237"/>
      <c r="J45" s="93">
        <f>SUM(H45:I45)</f>
        <v>27600</v>
      </c>
      <c r="K45" s="237"/>
      <c r="L45" s="93">
        <f>SUM(J45:K45)</f>
        <v>27600</v>
      </c>
      <c r="M45" s="237"/>
      <c r="N45" s="93">
        <f>SUM(L45:M45)</f>
        <v>27600</v>
      </c>
      <c r="O45" s="237"/>
      <c r="P45" s="93">
        <f>SUM(N45:O45)</f>
        <v>27600</v>
      </c>
      <c r="Q45" s="237"/>
      <c r="R45" s="93">
        <f>SUM(P45:Q45)</f>
        <v>27600</v>
      </c>
      <c r="S45" s="237"/>
      <c r="T45" s="93">
        <f>SUM(R45:S45)</f>
        <v>27600</v>
      </c>
    </row>
    <row r="46" spans="1:20" ht="12.75">
      <c r="A46" s="481"/>
      <c r="B46" s="793"/>
      <c r="C46" s="778">
        <v>4210</v>
      </c>
      <c r="D46" s="779"/>
      <c r="E46" s="120" t="s">
        <v>119</v>
      </c>
      <c r="F46" s="116">
        <v>10400</v>
      </c>
      <c r="G46" s="220"/>
      <c r="H46" s="90">
        <f>SUM(F46:G46)</f>
        <v>10400</v>
      </c>
      <c r="I46" s="237"/>
      <c r="J46" s="90">
        <f>SUM(H46:I46)</f>
        <v>10400</v>
      </c>
      <c r="K46" s="237"/>
      <c r="L46" s="90">
        <f>SUM(J46:K46)</f>
        <v>10400</v>
      </c>
      <c r="M46" s="237"/>
      <c r="N46" s="90">
        <f>SUM(L46:M46)</f>
        <v>10400</v>
      </c>
      <c r="O46" s="237"/>
      <c r="P46" s="90">
        <f>SUM(N46:O46)</f>
        <v>10400</v>
      </c>
      <c r="Q46" s="237"/>
      <c r="R46" s="90">
        <f>SUM(P46:Q46)</f>
        <v>10400</v>
      </c>
      <c r="S46" s="237"/>
      <c r="T46" s="90">
        <f>SUM(R46:S46)</f>
        <v>10400</v>
      </c>
    </row>
    <row r="47" spans="1:20" ht="12.75">
      <c r="A47" s="13"/>
      <c r="B47" s="793"/>
      <c r="C47" s="795">
        <v>4220</v>
      </c>
      <c r="D47" s="796"/>
      <c r="E47" s="122" t="s">
        <v>217</v>
      </c>
      <c r="F47" s="113">
        <v>2000</v>
      </c>
      <c r="G47" s="229"/>
      <c r="H47" s="90">
        <f>SUM(F47:G47)</f>
        <v>2000</v>
      </c>
      <c r="I47" s="229"/>
      <c r="J47" s="90">
        <f>SUM(H47:I47)</f>
        <v>2000</v>
      </c>
      <c r="K47" s="229"/>
      <c r="L47" s="90">
        <f>SUM(J47:K47)</f>
        <v>2000</v>
      </c>
      <c r="M47" s="229"/>
      <c r="N47" s="90">
        <f>SUM(L47:M47)</f>
        <v>2000</v>
      </c>
      <c r="O47" s="229"/>
      <c r="P47" s="90">
        <f>SUM(N47:O47)</f>
        <v>2000</v>
      </c>
      <c r="Q47" s="229"/>
      <c r="R47" s="90">
        <f>SUM(P47:Q47)</f>
        <v>2000</v>
      </c>
      <c r="S47" s="229"/>
      <c r="T47" s="90">
        <f>SUM(R47:S47)</f>
        <v>2000</v>
      </c>
    </row>
    <row r="48" spans="1:20" ht="12.75">
      <c r="A48" s="758"/>
      <c r="B48" s="758"/>
      <c r="C48" s="758"/>
      <c r="D48" s="758"/>
      <c r="E48" s="758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</sheetData>
  <mergeCells count="70">
    <mergeCell ref="B35:B43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34:E34"/>
    <mergeCell ref="C25:D25"/>
    <mergeCell ref="C26:D26"/>
    <mergeCell ref="C27:D27"/>
    <mergeCell ref="C28:D28"/>
    <mergeCell ref="C29:D29"/>
    <mergeCell ref="C30:D30"/>
    <mergeCell ref="C31:D31"/>
    <mergeCell ref="C32:D32"/>
    <mergeCell ref="C22:D22"/>
    <mergeCell ref="C23:D23"/>
    <mergeCell ref="C24:D24"/>
    <mergeCell ref="C33:D33"/>
    <mergeCell ref="B13:B33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R1:R2"/>
    <mergeCell ref="S1:S2"/>
    <mergeCell ref="T1:T2"/>
    <mergeCell ref="C4:E4"/>
    <mergeCell ref="D3:E3"/>
    <mergeCell ref="N1:N2"/>
    <mergeCell ref="O1:O2"/>
    <mergeCell ref="P1:P2"/>
    <mergeCell ref="Q1:Q2"/>
    <mergeCell ref="J1:J2"/>
    <mergeCell ref="K1:K2"/>
    <mergeCell ref="L1:L2"/>
    <mergeCell ref="M1:M2"/>
    <mergeCell ref="F1:F2"/>
    <mergeCell ref="G1:G2"/>
    <mergeCell ref="H1:H2"/>
    <mergeCell ref="I1:I2"/>
    <mergeCell ref="A48:E48"/>
    <mergeCell ref="A1:A2"/>
    <mergeCell ref="B1:B2"/>
    <mergeCell ref="C1:D2"/>
    <mergeCell ref="E1:E2"/>
    <mergeCell ref="B5:B7"/>
    <mergeCell ref="C5:D5"/>
    <mergeCell ref="C6:D6"/>
    <mergeCell ref="C7:D7"/>
    <mergeCell ref="C8:E8"/>
    <mergeCell ref="A4:A7"/>
    <mergeCell ref="C44:E44"/>
    <mergeCell ref="B45:B47"/>
    <mergeCell ref="C45:D45"/>
    <mergeCell ref="C46:D46"/>
    <mergeCell ref="C47:D47"/>
    <mergeCell ref="C9:D9"/>
    <mergeCell ref="C10:E10"/>
    <mergeCell ref="C11:D11"/>
    <mergeCell ref="C12:E12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Header xml:space="preserve">&amp;C&amp;A </oddHeader>
  </headerFooter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60" workbookViewId="0" topLeftCell="A1">
      <selection activeCell="G11" sqref="G11"/>
    </sheetView>
  </sheetViews>
  <sheetFormatPr defaultColWidth="9.140625" defaultRowHeight="12.75"/>
  <cols>
    <col min="2" max="2" width="9.00390625" style="0" customWidth="1"/>
    <col min="3" max="3" width="9.140625" style="0" hidden="1" customWidth="1"/>
    <col min="5" max="5" width="27.00390625" style="0" customWidth="1"/>
    <col min="6" max="6" width="13.8515625" style="0" customWidth="1"/>
    <col min="7" max="7" width="13.28125" style="0" customWidth="1"/>
    <col min="8" max="8" width="14.7109375" style="0" customWidth="1"/>
    <col min="9" max="9" width="13.421875" style="0" customWidth="1"/>
    <col min="10" max="10" width="15.8515625" style="0" customWidth="1"/>
    <col min="11" max="11" width="11.57421875" style="0" customWidth="1"/>
    <col min="12" max="12" width="16.140625" style="0" customWidth="1"/>
    <col min="13" max="13" width="11.8515625" style="0" customWidth="1"/>
    <col min="14" max="14" width="16.8515625" style="0" customWidth="1"/>
    <col min="15" max="15" width="11.7109375" style="0" customWidth="1"/>
    <col min="16" max="16" width="17.140625" style="0" customWidth="1"/>
    <col min="17" max="17" width="12.28125" style="0" customWidth="1"/>
    <col min="18" max="18" width="14.7109375" style="0" customWidth="1"/>
    <col min="19" max="19" width="11.7109375" style="0" customWidth="1"/>
    <col min="20" max="20" width="16.8515625" style="0" customWidth="1"/>
  </cols>
  <sheetData>
    <row r="1" spans="1:20" ht="12.75" customHeight="1">
      <c r="A1" s="759" t="s">
        <v>0</v>
      </c>
      <c r="B1" s="761" t="s">
        <v>1</v>
      </c>
      <c r="C1" s="718" t="s">
        <v>2</v>
      </c>
      <c r="D1" s="763"/>
      <c r="E1" s="717" t="s">
        <v>3</v>
      </c>
      <c r="F1" s="710" t="s">
        <v>114</v>
      </c>
      <c r="G1" s="708" t="s">
        <v>5</v>
      </c>
      <c r="H1" s="706" t="s">
        <v>115</v>
      </c>
      <c r="I1" s="708" t="s">
        <v>5</v>
      </c>
      <c r="J1" s="706" t="s">
        <v>115</v>
      </c>
      <c r="K1" s="708" t="s">
        <v>5</v>
      </c>
      <c r="L1" s="706" t="s">
        <v>115</v>
      </c>
      <c r="M1" s="708" t="s">
        <v>5</v>
      </c>
      <c r="N1" s="706" t="s">
        <v>115</v>
      </c>
      <c r="O1" s="708" t="s">
        <v>116</v>
      </c>
      <c r="P1" s="706" t="s">
        <v>115</v>
      </c>
      <c r="Q1" s="708" t="s">
        <v>116</v>
      </c>
      <c r="R1" s="706" t="s">
        <v>115</v>
      </c>
      <c r="S1" s="708" t="s">
        <v>116</v>
      </c>
      <c r="T1" s="712" t="s">
        <v>115</v>
      </c>
    </row>
    <row r="2" spans="1:20" ht="12.75">
      <c r="A2" s="760"/>
      <c r="B2" s="762"/>
      <c r="C2" s="764"/>
      <c r="D2" s="765"/>
      <c r="E2" s="766"/>
      <c r="F2" s="711"/>
      <c r="G2" s="709"/>
      <c r="H2" s="707"/>
      <c r="I2" s="709"/>
      <c r="J2" s="707"/>
      <c r="K2" s="709"/>
      <c r="L2" s="707"/>
      <c r="M2" s="709"/>
      <c r="N2" s="707"/>
      <c r="O2" s="709"/>
      <c r="P2" s="707"/>
      <c r="Q2" s="709"/>
      <c r="R2" s="707"/>
      <c r="S2" s="709"/>
      <c r="T2" s="713"/>
    </row>
    <row r="3" spans="1:20" ht="17.25" customHeight="1">
      <c r="A3" s="133">
        <v>754</v>
      </c>
      <c r="B3" s="730" t="s">
        <v>67</v>
      </c>
      <c r="C3" s="818"/>
      <c r="D3" s="818"/>
      <c r="E3" s="819"/>
      <c r="F3" s="85">
        <f>F4</f>
        <v>2251742</v>
      </c>
      <c r="G3" s="229">
        <f>SUM(G4:G31)</f>
        <v>0</v>
      </c>
      <c r="H3" s="85">
        <f>H4</f>
        <v>2251742</v>
      </c>
      <c r="I3" s="229"/>
      <c r="J3" s="85">
        <f>J4</f>
        <v>2251742</v>
      </c>
      <c r="K3" s="229"/>
      <c r="L3" s="85">
        <f>L4</f>
        <v>2251742</v>
      </c>
      <c r="M3" s="229"/>
      <c r="N3" s="85">
        <f>N4</f>
        <v>2251742</v>
      </c>
      <c r="O3" s="229"/>
      <c r="P3" s="85">
        <f>P4</f>
        <v>2251742</v>
      </c>
      <c r="Q3" s="229"/>
      <c r="R3" s="85">
        <f>R4</f>
        <v>2251742</v>
      </c>
      <c r="S3" s="229"/>
      <c r="T3" s="85">
        <f>T4</f>
        <v>2251742</v>
      </c>
    </row>
    <row r="4" spans="2:20" ht="24" customHeight="1">
      <c r="B4" s="127">
        <v>75411</v>
      </c>
      <c r="C4" s="727" t="s">
        <v>68</v>
      </c>
      <c r="D4" s="812"/>
      <c r="E4" s="813"/>
      <c r="F4" s="88">
        <f>F5+F6+F7+F8+F9+F10+F11+F12+F13+F14+F15+F16+F17+F18+F19+F20+F21+F22+F23+F24+F25+F26+F27+F28+F29+F30</f>
        <v>2251742</v>
      </c>
      <c r="G4" s="229"/>
      <c r="H4" s="88">
        <f>H5+H6+H7+H8+H9+H10+H11+H12+H13+H14+H15+H16+H17+H18+H19+H20+H21+H22+H23+H24+H25+H26+H27+H28+H29+H30</f>
        <v>2251742</v>
      </c>
      <c r="I4" s="229"/>
      <c r="J4" s="88">
        <f>J5+J6+J7+J8+J9+J10+J11+J12+J13+J14+J15+J16+J17+J18+J19+J20+J21+J22+J23+J24+J25+J26+J27+J28+J29+J30</f>
        <v>2251742</v>
      </c>
      <c r="K4" s="229"/>
      <c r="L4" s="88">
        <f>L5+L6+L7+L8+L9+L10+L11+L12+L13+L14+L15+L16+L17+L18+L19+L20+L21+L22+L23+L24+L25+L26+L27+L28+L29+L30</f>
        <v>2251742</v>
      </c>
      <c r="M4" s="229"/>
      <c r="N4" s="88">
        <f>N5+N6+N7+N8+N9+N10+N11+N12+N13+N14+N15+N16+N17+N18+N19+N20+N21+N22+N23+N24+N25+N26+N27+N28+N29+N30</f>
        <v>2251742</v>
      </c>
      <c r="O4" s="229"/>
      <c r="P4" s="88">
        <f>P5+P6+P7+P8+P9+P10+P11+P12+P13+P14+P15+P16+P17+P18+P19+P20+P21+P22+P23+P24+P25+P26+P27+P28+P29+P30</f>
        <v>2251742</v>
      </c>
      <c r="Q4" s="229"/>
      <c r="R4" s="88">
        <f>R5+R6+R7+R8+R9+R10+R11+R12+R13+R14+R15+R16+R17+R18+R19+R20+R21+R22+R23+R24+R25+R26+R27+R28+R29+R30</f>
        <v>2251742</v>
      </c>
      <c r="S4" s="229"/>
      <c r="T4" s="88">
        <f>T5+T6+T7+T8+T9+T10+T11+T12+T13+T14+T15+T16+T17+T18+T19+T20+T21+T22+T23+T24+T25+T26+T27+T28+T29+T30</f>
        <v>2251742</v>
      </c>
    </row>
    <row r="5" spans="2:20" ht="36.75" customHeight="1">
      <c r="B5" s="731"/>
      <c r="C5" s="732">
        <v>3070</v>
      </c>
      <c r="D5" s="816"/>
      <c r="E5" s="183" t="s">
        <v>184</v>
      </c>
      <c r="F5" s="94">
        <v>128000</v>
      </c>
      <c r="G5" s="229"/>
      <c r="H5" s="94">
        <f aca="true" t="shared" si="0" ref="H5:H30">SUM(F5:G5)</f>
        <v>128000</v>
      </c>
      <c r="I5" s="229"/>
      <c r="J5" s="94">
        <f aca="true" t="shared" si="1" ref="J5:J30">SUM(H5:I5)</f>
        <v>128000</v>
      </c>
      <c r="K5" s="229"/>
      <c r="L5" s="94">
        <f aca="true" t="shared" si="2" ref="L5:L30">SUM(J5:K5)</f>
        <v>128000</v>
      </c>
      <c r="M5" s="229"/>
      <c r="N5" s="94">
        <f aca="true" t="shared" si="3" ref="N5:N30">SUM(L5:M5)</f>
        <v>128000</v>
      </c>
      <c r="O5" s="229"/>
      <c r="P5" s="94">
        <f aca="true" t="shared" si="4" ref="P5:P30">SUM(N5:O5)</f>
        <v>128000</v>
      </c>
      <c r="Q5" s="229"/>
      <c r="R5" s="94">
        <f aca="true" t="shared" si="5" ref="R5:R30">SUM(P5:Q5)</f>
        <v>128000</v>
      </c>
      <c r="S5" s="229"/>
      <c r="T5" s="94">
        <f aca="true" t="shared" si="6" ref="T5:T30">SUM(R5:S5)</f>
        <v>128000</v>
      </c>
    </row>
    <row r="6" spans="2:20" ht="24.75" customHeight="1">
      <c r="B6" s="814"/>
      <c r="C6" s="733">
        <v>4010</v>
      </c>
      <c r="D6" s="817"/>
      <c r="E6" s="121" t="s">
        <v>126</v>
      </c>
      <c r="F6" s="93">
        <v>15000</v>
      </c>
      <c r="G6" s="231"/>
      <c r="H6" s="93">
        <f t="shared" si="0"/>
        <v>15000</v>
      </c>
      <c r="I6" s="231"/>
      <c r="J6" s="93">
        <f t="shared" si="1"/>
        <v>15000</v>
      </c>
      <c r="K6" s="231"/>
      <c r="L6" s="93">
        <f t="shared" si="2"/>
        <v>15000</v>
      </c>
      <c r="M6" s="231"/>
      <c r="N6" s="93">
        <f t="shared" si="3"/>
        <v>15000</v>
      </c>
      <c r="O6" s="231"/>
      <c r="P6" s="93">
        <f t="shared" si="4"/>
        <v>15000</v>
      </c>
      <c r="Q6" s="231"/>
      <c r="R6" s="93">
        <f t="shared" si="5"/>
        <v>15000</v>
      </c>
      <c r="S6" s="231"/>
      <c r="T6" s="93">
        <f t="shared" si="6"/>
        <v>15000</v>
      </c>
    </row>
    <row r="7" spans="2:20" ht="27" customHeight="1">
      <c r="B7" s="814"/>
      <c r="C7" s="695">
        <v>4020</v>
      </c>
      <c r="D7" s="811"/>
      <c r="E7" s="121" t="s">
        <v>172</v>
      </c>
      <c r="F7" s="93">
        <v>26442</v>
      </c>
      <c r="G7" s="231"/>
      <c r="H7" s="93">
        <f t="shared" si="0"/>
        <v>26442</v>
      </c>
      <c r="I7" s="231"/>
      <c r="J7" s="93">
        <f t="shared" si="1"/>
        <v>26442</v>
      </c>
      <c r="K7" s="231"/>
      <c r="L7" s="93">
        <f t="shared" si="2"/>
        <v>26442</v>
      </c>
      <c r="M7" s="231"/>
      <c r="N7" s="93">
        <f t="shared" si="3"/>
        <v>26442</v>
      </c>
      <c r="O7" s="231"/>
      <c r="P7" s="93">
        <f t="shared" si="4"/>
        <v>26442</v>
      </c>
      <c r="Q7" s="231"/>
      <c r="R7" s="93">
        <f t="shared" si="5"/>
        <v>26442</v>
      </c>
      <c r="S7" s="231"/>
      <c r="T7" s="93">
        <f t="shared" si="6"/>
        <v>26442</v>
      </c>
    </row>
    <row r="8" spans="2:20" ht="17.25" customHeight="1">
      <c r="B8" s="814"/>
      <c r="C8" s="695">
        <v>4040</v>
      </c>
      <c r="D8" s="811"/>
      <c r="E8" s="121" t="s">
        <v>169</v>
      </c>
      <c r="F8" s="93">
        <v>1558</v>
      </c>
      <c r="G8" s="231"/>
      <c r="H8" s="93">
        <f t="shared" si="0"/>
        <v>1558</v>
      </c>
      <c r="I8" s="231"/>
      <c r="J8" s="93">
        <f t="shared" si="1"/>
        <v>1558</v>
      </c>
      <c r="K8" s="231"/>
      <c r="L8" s="93">
        <f t="shared" si="2"/>
        <v>1558</v>
      </c>
      <c r="M8" s="231"/>
      <c r="N8" s="93">
        <f t="shared" si="3"/>
        <v>1558</v>
      </c>
      <c r="O8" s="231"/>
      <c r="P8" s="93">
        <f t="shared" si="4"/>
        <v>1558</v>
      </c>
      <c r="Q8" s="231"/>
      <c r="R8" s="93">
        <f t="shared" si="5"/>
        <v>1558</v>
      </c>
      <c r="S8" s="231"/>
      <c r="T8" s="93">
        <f t="shared" si="6"/>
        <v>1558</v>
      </c>
    </row>
    <row r="9" spans="2:20" ht="37.5" customHeight="1">
      <c r="B9" s="814"/>
      <c r="C9" s="695">
        <v>4050</v>
      </c>
      <c r="D9" s="811"/>
      <c r="E9" s="121" t="s">
        <v>186</v>
      </c>
      <c r="F9" s="93">
        <v>1416049</v>
      </c>
      <c r="G9" s="218">
        <v>13789</v>
      </c>
      <c r="H9" s="217">
        <f t="shared" si="0"/>
        <v>1429838</v>
      </c>
      <c r="I9" s="229"/>
      <c r="J9" s="217">
        <f t="shared" si="1"/>
        <v>1429838</v>
      </c>
      <c r="K9" s="229"/>
      <c r="L9" s="217">
        <f t="shared" si="2"/>
        <v>1429838</v>
      </c>
      <c r="M9" s="229"/>
      <c r="N9" s="217">
        <f t="shared" si="3"/>
        <v>1429838</v>
      </c>
      <c r="O9" s="229"/>
      <c r="P9" s="217">
        <f t="shared" si="4"/>
        <v>1429838</v>
      </c>
      <c r="Q9" s="229"/>
      <c r="R9" s="217">
        <f t="shared" si="5"/>
        <v>1429838</v>
      </c>
      <c r="S9" s="229"/>
      <c r="T9" s="217">
        <f t="shared" si="6"/>
        <v>1429838</v>
      </c>
    </row>
    <row r="10" spans="2:20" ht="38.25" customHeight="1">
      <c r="B10" s="814"/>
      <c r="C10" s="695">
        <v>4060</v>
      </c>
      <c r="D10" s="811"/>
      <c r="E10" s="121" t="s">
        <v>187</v>
      </c>
      <c r="F10" s="93">
        <v>105000</v>
      </c>
      <c r="G10" s="218">
        <v>3956</v>
      </c>
      <c r="H10" s="217">
        <f t="shared" si="0"/>
        <v>108956</v>
      </c>
      <c r="I10" s="229"/>
      <c r="J10" s="217">
        <f t="shared" si="1"/>
        <v>108956</v>
      </c>
      <c r="K10" s="229"/>
      <c r="L10" s="217">
        <f t="shared" si="2"/>
        <v>108956</v>
      </c>
      <c r="M10" s="229"/>
      <c r="N10" s="217">
        <f t="shared" si="3"/>
        <v>108956</v>
      </c>
      <c r="O10" s="229"/>
      <c r="P10" s="217">
        <f t="shared" si="4"/>
        <v>108956</v>
      </c>
      <c r="Q10" s="229"/>
      <c r="R10" s="217">
        <f t="shared" si="5"/>
        <v>108956</v>
      </c>
      <c r="S10" s="229"/>
      <c r="T10" s="217">
        <f t="shared" si="6"/>
        <v>108956</v>
      </c>
    </row>
    <row r="11" spans="2:20" ht="39" customHeight="1">
      <c r="B11" s="814"/>
      <c r="C11" s="695">
        <v>4070</v>
      </c>
      <c r="D11" s="811"/>
      <c r="E11" s="121" t="s">
        <v>188</v>
      </c>
      <c r="F11" s="93">
        <v>111693</v>
      </c>
      <c r="G11" s="229">
        <v>-13789</v>
      </c>
      <c r="H11" s="217">
        <f t="shared" si="0"/>
        <v>97904</v>
      </c>
      <c r="I11" s="229"/>
      <c r="J11" s="217">
        <f t="shared" si="1"/>
        <v>97904</v>
      </c>
      <c r="K11" s="229"/>
      <c r="L11" s="217">
        <f t="shared" si="2"/>
        <v>97904</v>
      </c>
      <c r="M11" s="229"/>
      <c r="N11" s="217">
        <f t="shared" si="3"/>
        <v>97904</v>
      </c>
      <c r="O11" s="229"/>
      <c r="P11" s="217">
        <f t="shared" si="4"/>
        <v>97904</v>
      </c>
      <c r="Q11" s="229"/>
      <c r="R11" s="217">
        <f t="shared" si="5"/>
        <v>97904</v>
      </c>
      <c r="S11" s="229"/>
      <c r="T11" s="217">
        <f t="shared" si="6"/>
        <v>97904</v>
      </c>
    </row>
    <row r="12" spans="2:20" ht="51" customHeight="1">
      <c r="B12" s="814"/>
      <c r="C12" s="695">
        <v>4080</v>
      </c>
      <c r="D12" s="811"/>
      <c r="E12" s="121" t="s">
        <v>189</v>
      </c>
      <c r="F12" s="93">
        <v>0</v>
      </c>
      <c r="G12" s="219"/>
      <c r="H12" s="93">
        <f t="shared" si="0"/>
        <v>0</v>
      </c>
      <c r="I12" s="231"/>
      <c r="J12" s="93">
        <f t="shared" si="1"/>
        <v>0</v>
      </c>
      <c r="K12" s="231"/>
      <c r="L12" s="93">
        <f t="shared" si="2"/>
        <v>0</v>
      </c>
      <c r="M12" s="231"/>
      <c r="N12" s="93">
        <f t="shared" si="3"/>
        <v>0</v>
      </c>
      <c r="O12" s="231"/>
      <c r="P12" s="93">
        <f t="shared" si="4"/>
        <v>0</v>
      </c>
      <c r="Q12" s="231"/>
      <c r="R12" s="93">
        <f t="shared" si="5"/>
        <v>0</v>
      </c>
      <c r="S12" s="231"/>
      <c r="T12" s="93">
        <f t="shared" si="6"/>
        <v>0</v>
      </c>
    </row>
    <row r="13" spans="2:20" ht="16.5" customHeight="1">
      <c r="B13" s="814"/>
      <c r="C13" s="695">
        <v>4110</v>
      </c>
      <c r="D13" s="811"/>
      <c r="E13" s="121" t="s">
        <v>127</v>
      </c>
      <c r="F13" s="93">
        <v>8400</v>
      </c>
      <c r="G13" s="231"/>
      <c r="H13" s="93">
        <f t="shared" si="0"/>
        <v>8400</v>
      </c>
      <c r="I13" s="231"/>
      <c r="J13" s="93">
        <f t="shared" si="1"/>
        <v>8400</v>
      </c>
      <c r="K13" s="231"/>
      <c r="L13" s="93">
        <f t="shared" si="2"/>
        <v>8400</v>
      </c>
      <c r="M13" s="231"/>
      <c r="N13" s="93">
        <f t="shared" si="3"/>
        <v>8400</v>
      </c>
      <c r="O13" s="231"/>
      <c r="P13" s="93">
        <f t="shared" si="4"/>
        <v>8400</v>
      </c>
      <c r="Q13" s="231"/>
      <c r="R13" s="93">
        <f t="shared" si="5"/>
        <v>8400</v>
      </c>
      <c r="S13" s="231"/>
      <c r="T13" s="93">
        <f t="shared" si="6"/>
        <v>8400</v>
      </c>
    </row>
    <row r="14" spans="2:20" ht="15.75" customHeight="1">
      <c r="B14" s="814"/>
      <c r="C14" s="695">
        <v>4120</v>
      </c>
      <c r="D14" s="811"/>
      <c r="E14" s="121" t="s">
        <v>128</v>
      </c>
      <c r="F14" s="93">
        <v>1100</v>
      </c>
      <c r="G14" s="231"/>
      <c r="H14" s="93">
        <f t="shared" si="0"/>
        <v>1100</v>
      </c>
      <c r="I14" s="231"/>
      <c r="J14" s="93">
        <f t="shared" si="1"/>
        <v>1100</v>
      </c>
      <c r="K14" s="231"/>
      <c r="L14" s="93">
        <f t="shared" si="2"/>
        <v>1100</v>
      </c>
      <c r="M14" s="231"/>
      <c r="N14" s="93">
        <f t="shared" si="3"/>
        <v>1100</v>
      </c>
      <c r="O14" s="231"/>
      <c r="P14" s="93">
        <f t="shared" si="4"/>
        <v>1100</v>
      </c>
      <c r="Q14" s="231"/>
      <c r="R14" s="93">
        <f t="shared" si="5"/>
        <v>1100</v>
      </c>
      <c r="S14" s="231"/>
      <c r="T14" s="93">
        <f t="shared" si="6"/>
        <v>1100</v>
      </c>
    </row>
    <row r="15" spans="2:20" ht="15" customHeight="1">
      <c r="B15" s="814"/>
      <c r="C15" s="656">
        <v>4170</v>
      </c>
      <c r="D15" s="660"/>
      <c r="E15" s="121" t="s">
        <v>131</v>
      </c>
      <c r="F15" s="93">
        <v>7200</v>
      </c>
      <c r="G15" s="231"/>
      <c r="H15" s="93">
        <f t="shared" si="0"/>
        <v>7200</v>
      </c>
      <c r="I15" s="231"/>
      <c r="J15" s="93">
        <f t="shared" si="1"/>
        <v>7200</v>
      </c>
      <c r="K15" s="231"/>
      <c r="L15" s="93">
        <f t="shared" si="2"/>
        <v>7200</v>
      </c>
      <c r="M15" s="231"/>
      <c r="N15" s="93">
        <f t="shared" si="3"/>
        <v>7200</v>
      </c>
      <c r="O15" s="231"/>
      <c r="P15" s="93">
        <f t="shared" si="4"/>
        <v>7200</v>
      </c>
      <c r="Q15" s="231"/>
      <c r="R15" s="93">
        <f t="shared" si="5"/>
        <v>7200</v>
      </c>
      <c r="S15" s="231"/>
      <c r="T15" s="93">
        <f t="shared" si="6"/>
        <v>7200</v>
      </c>
    </row>
    <row r="16" spans="2:20" ht="36.75" customHeight="1">
      <c r="B16" s="814"/>
      <c r="C16" s="635">
        <v>4180</v>
      </c>
      <c r="D16" s="630"/>
      <c r="E16" s="122" t="s">
        <v>190</v>
      </c>
      <c r="F16" s="89">
        <v>80000</v>
      </c>
      <c r="G16" s="229">
        <v>-3956</v>
      </c>
      <c r="H16" s="90">
        <f t="shared" si="0"/>
        <v>76044</v>
      </c>
      <c r="I16" s="229"/>
      <c r="J16" s="90">
        <f t="shared" si="1"/>
        <v>76044</v>
      </c>
      <c r="K16" s="229"/>
      <c r="L16" s="90">
        <f t="shared" si="2"/>
        <v>76044</v>
      </c>
      <c r="M16" s="229"/>
      <c r="N16" s="90">
        <f t="shared" si="3"/>
        <v>76044</v>
      </c>
      <c r="O16" s="229"/>
      <c r="P16" s="90">
        <f t="shared" si="4"/>
        <v>76044</v>
      </c>
      <c r="Q16" s="229"/>
      <c r="R16" s="90">
        <f t="shared" si="5"/>
        <v>76044</v>
      </c>
      <c r="S16" s="229"/>
      <c r="T16" s="90">
        <f t="shared" si="6"/>
        <v>76044</v>
      </c>
    </row>
    <row r="17" spans="2:20" ht="18" customHeight="1">
      <c r="B17" s="814"/>
      <c r="C17" s="635">
        <v>4210</v>
      </c>
      <c r="D17" s="630"/>
      <c r="E17" s="122" t="s">
        <v>119</v>
      </c>
      <c r="F17" s="89">
        <v>136000</v>
      </c>
      <c r="G17" s="229"/>
      <c r="H17" s="90">
        <f t="shared" si="0"/>
        <v>136000</v>
      </c>
      <c r="I17" s="229"/>
      <c r="J17" s="90">
        <f t="shared" si="1"/>
        <v>136000</v>
      </c>
      <c r="K17" s="229"/>
      <c r="L17" s="90">
        <f t="shared" si="2"/>
        <v>136000</v>
      </c>
      <c r="M17" s="229"/>
      <c r="N17" s="90">
        <f t="shared" si="3"/>
        <v>136000</v>
      </c>
      <c r="O17" s="229"/>
      <c r="P17" s="90">
        <f t="shared" si="4"/>
        <v>136000</v>
      </c>
      <c r="Q17" s="229"/>
      <c r="R17" s="90">
        <f t="shared" si="5"/>
        <v>136000</v>
      </c>
      <c r="S17" s="229"/>
      <c r="T17" s="90">
        <f t="shared" si="6"/>
        <v>136000</v>
      </c>
    </row>
    <row r="18" spans="2:20" ht="17.25" customHeight="1">
      <c r="B18" s="814"/>
      <c r="C18" s="635">
        <v>4250</v>
      </c>
      <c r="D18" s="630"/>
      <c r="E18" s="122" t="s">
        <v>191</v>
      </c>
      <c r="F18" s="89">
        <v>20000</v>
      </c>
      <c r="G18" s="229"/>
      <c r="H18" s="90">
        <f t="shared" si="0"/>
        <v>20000</v>
      </c>
      <c r="I18" s="229"/>
      <c r="J18" s="90">
        <f t="shared" si="1"/>
        <v>20000</v>
      </c>
      <c r="K18" s="229"/>
      <c r="L18" s="90">
        <f t="shared" si="2"/>
        <v>20000</v>
      </c>
      <c r="M18" s="229"/>
      <c r="N18" s="90">
        <f t="shared" si="3"/>
        <v>20000</v>
      </c>
      <c r="O18" s="229"/>
      <c r="P18" s="90">
        <f t="shared" si="4"/>
        <v>20000</v>
      </c>
      <c r="Q18" s="229"/>
      <c r="R18" s="90">
        <f t="shared" si="5"/>
        <v>20000</v>
      </c>
      <c r="S18" s="229"/>
      <c r="T18" s="90">
        <f t="shared" si="6"/>
        <v>20000</v>
      </c>
    </row>
    <row r="19" spans="2:20" ht="15" customHeight="1">
      <c r="B19" s="814"/>
      <c r="C19" s="635">
        <v>4260</v>
      </c>
      <c r="D19" s="630"/>
      <c r="E19" s="122" t="s">
        <v>124</v>
      </c>
      <c r="F19" s="89">
        <v>33000</v>
      </c>
      <c r="G19" s="229"/>
      <c r="H19" s="90">
        <f t="shared" si="0"/>
        <v>33000</v>
      </c>
      <c r="I19" s="229"/>
      <c r="J19" s="90">
        <f t="shared" si="1"/>
        <v>33000</v>
      </c>
      <c r="K19" s="229"/>
      <c r="L19" s="90">
        <f t="shared" si="2"/>
        <v>33000</v>
      </c>
      <c r="M19" s="229"/>
      <c r="N19" s="90">
        <f t="shared" si="3"/>
        <v>33000</v>
      </c>
      <c r="O19" s="229"/>
      <c r="P19" s="90">
        <f t="shared" si="4"/>
        <v>33000</v>
      </c>
      <c r="Q19" s="229"/>
      <c r="R19" s="90">
        <f t="shared" si="5"/>
        <v>33000</v>
      </c>
      <c r="S19" s="229"/>
      <c r="T19" s="90">
        <f t="shared" si="6"/>
        <v>33000</v>
      </c>
    </row>
    <row r="20" spans="2:20" ht="15" customHeight="1">
      <c r="B20" s="814"/>
      <c r="C20" s="635">
        <v>4270</v>
      </c>
      <c r="D20" s="630"/>
      <c r="E20" s="122" t="s">
        <v>120</v>
      </c>
      <c r="F20" s="89">
        <v>14500</v>
      </c>
      <c r="G20" s="229"/>
      <c r="H20" s="90">
        <f t="shared" si="0"/>
        <v>14500</v>
      </c>
      <c r="I20" s="229"/>
      <c r="J20" s="90">
        <f t="shared" si="1"/>
        <v>14500</v>
      </c>
      <c r="K20" s="229"/>
      <c r="L20" s="90">
        <f t="shared" si="2"/>
        <v>14500</v>
      </c>
      <c r="M20" s="229"/>
      <c r="N20" s="90">
        <f t="shared" si="3"/>
        <v>14500</v>
      </c>
      <c r="O20" s="229"/>
      <c r="P20" s="90">
        <f t="shared" si="4"/>
        <v>14500</v>
      </c>
      <c r="Q20" s="229"/>
      <c r="R20" s="90">
        <f t="shared" si="5"/>
        <v>14500</v>
      </c>
      <c r="S20" s="229"/>
      <c r="T20" s="90">
        <f t="shared" si="6"/>
        <v>14500</v>
      </c>
    </row>
    <row r="21" spans="2:20" ht="16.5" customHeight="1">
      <c r="B21" s="814"/>
      <c r="C21" s="635">
        <v>4280</v>
      </c>
      <c r="D21" s="630"/>
      <c r="E21" s="122" t="s">
        <v>132</v>
      </c>
      <c r="F21" s="89">
        <v>20000</v>
      </c>
      <c r="G21" s="229"/>
      <c r="H21" s="90">
        <f t="shared" si="0"/>
        <v>20000</v>
      </c>
      <c r="I21" s="229"/>
      <c r="J21" s="90">
        <f t="shared" si="1"/>
        <v>20000</v>
      </c>
      <c r="K21" s="229"/>
      <c r="L21" s="90">
        <f t="shared" si="2"/>
        <v>20000</v>
      </c>
      <c r="M21" s="229"/>
      <c r="N21" s="90">
        <f t="shared" si="3"/>
        <v>20000</v>
      </c>
      <c r="O21" s="229"/>
      <c r="P21" s="90">
        <f t="shared" si="4"/>
        <v>20000</v>
      </c>
      <c r="Q21" s="229"/>
      <c r="R21" s="90">
        <f t="shared" si="5"/>
        <v>20000</v>
      </c>
      <c r="S21" s="229"/>
      <c r="T21" s="90">
        <f t="shared" si="6"/>
        <v>20000</v>
      </c>
    </row>
    <row r="22" spans="2:20" ht="16.5" customHeight="1">
      <c r="B22" s="814"/>
      <c r="C22" s="635">
        <v>4300</v>
      </c>
      <c r="D22" s="630"/>
      <c r="E22" s="122" t="s">
        <v>117</v>
      </c>
      <c r="F22" s="89">
        <v>81882</v>
      </c>
      <c r="G22" s="229"/>
      <c r="H22" s="90">
        <f t="shared" si="0"/>
        <v>81882</v>
      </c>
      <c r="I22" s="229"/>
      <c r="J22" s="90">
        <f t="shared" si="1"/>
        <v>81882</v>
      </c>
      <c r="K22" s="229"/>
      <c r="L22" s="90">
        <f t="shared" si="2"/>
        <v>81882</v>
      </c>
      <c r="M22" s="229"/>
      <c r="N22" s="90">
        <f t="shared" si="3"/>
        <v>81882</v>
      </c>
      <c r="O22" s="229"/>
      <c r="P22" s="90">
        <f t="shared" si="4"/>
        <v>81882</v>
      </c>
      <c r="Q22" s="229"/>
      <c r="R22" s="90">
        <f t="shared" si="5"/>
        <v>81882</v>
      </c>
      <c r="S22" s="229"/>
      <c r="T22" s="90">
        <f t="shared" si="6"/>
        <v>81882</v>
      </c>
    </row>
    <row r="23" spans="2:20" ht="16.5" customHeight="1">
      <c r="B23" s="814"/>
      <c r="C23" s="635">
        <v>4350</v>
      </c>
      <c r="D23" s="630"/>
      <c r="E23" s="120" t="s">
        <v>177</v>
      </c>
      <c r="F23" s="89">
        <v>6000</v>
      </c>
      <c r="G23" s="229"/>
      <c r="H23" s="90">
        <f t="shared" si="0"/>
        <v>6000</v>
      </c>
      <c r="I23" s="229"/>
      <c r="J23" s="90">
        <f t="shared" si="1"/>
        <v>6000</v>
      </c>
      <c r="K23" s="229"/>
      <c r="L23" s="90">
        <f t="shared" si="2"/>
        <v>6000</v>
      </c>
      <c r="M23" s="229"/>
      <c r="N23" s="90">
        <f t="shared" si="3"/>
        <v>6000</v>
      </c>
      <c r="O23" s="229"/>
      <c r="P23" s="90">
        <f t="shared" si="4"/>
        <v>6000</v>
      </c>
      <c r="Q23" s="229"/>
      <c r="R23" s="90">
        <f t="shared" si="5"/>
        <v>6000</v>
      </c>
      <c r="S23" s="229"/>
      <c r="T23" s="90">
        <f t="shared" si="6"/>
        <v>6000</v>
      </c>
    </row>
    <row r="24" spans="2:20" ht="36.75" customHeight="1">
      <c r="B24" s="814"/>
      <c r="C24" s="635">
        <v>4360</v>
      </c>
      <c r="D24" s="630"/>
      <c r="E24" s="120" t="s">
        <v>133</v>
      </c>
      <c r="F24" s="89">
        <v>11000</v>
      </c>
      <c r="G24" s="229"/>
      <c r="H24" s="90">
        <f t="shared" si="0"/>
        <v>11000</v>
      </c>
      <c r="I24" s="229"/>
      <c r="J24" s="90">
        <f t="shared" si="1"/>
        <v>11000</v>
      </c>
      <c r="K24" s="229"/>
      <c r="L24" s="90">
        <f t="shared" si="2"/>
        <v>11000</v>
      </c>
      <c r="M24" s="229"/>
      <c r="N24" s="90">
        <f t="shared" si="3"/>
        <v>11000</v>
      </c>
      <c r="O24" s="229"/>
      <c r="P24" s="90">
        <f t="shared" si="4"/>
        <v>11000</v>
      </c>
      <c r="Q24" s="229"/>
      <c r="R24" s="90">
        <f t="shared" si="5"/>
        <v>11000</v>
      </c>
      <c r="S24" s="229"/>
      <c r="T24" s="90">
        <f t="shared" si="6"/>
        <v>11000</v>
      </c>
    </row>
    <row r="25" spans="2:20" ht="37.5" customHeight="1">
      <c r="B25" s="814"/>
      <c r="C25" s="635">
        <v>4370</v>
      </c>
      <c r="D25" s="630"/>
      <c r="E25" s="120" t="s">
        <v>134</v>
      </c>
      <c r="F25" s="89">
        <v>10000</v>
      </c>
      <c r="G25" s="229"/>
      <c r="H25" s="90">
        <f t="shared" si="0"/>
        <v>10000</v>
      </c>
      <c r="I25" s="229"/>
      <c r="J25" s="90">
        <f t="shared" si="1"/>
        <v>10000</v>
      </c>
      <c r="K25" s="229"/>
      <c r="L25" s="90">
        <f t="shared" si="2"/>
        <v>10000</v>
      </c>
      <c r="M25" s="229"/>
      <c r="N25" s="90">
        <f t="shared" si="3"/>
        <v>10000</v>
      </c>
      <c r="O25" s="229"/>
      <c r="P25" s="90">
        <f t="shared" si="4"/>
        <v>10000</v>
      </c>
      <c r="Q25" s="229"/>
      <c r="R25" s="90">
        <f t="shared" si="5"/>
        <v>10000</v>
      </c>
      <c r="S25" s="229"/>
      <c r="T25" s="90">
        <f t="shared" si="6"/>
        <v>10000</v>
      </c>
    </row>
    <row r="26" spans="2:20" ht="15" customHeight="1">
      <c r="B26" s="814"/>
      <c r="C26" s="635">
        <v>4410</v>
      </c>
      <c r="D26" s="630"/>
      <c r="E26" s="122" t="s">
        <v>130</v>
      </c>
      <c r="F26" s="89">
        <v>5000</v>
      </c>
      <c r="G26" s="229"/>
      <c r="H26" s="90">
        <f t="shared" si="0"/>
        <v>5000</v>
      </c>
      <c r="I26" s="229"/>
      <c r="J26" s="90">
        <f t="shared" si="1"/>
        <v>5000</v>
      </c>
      <c r="K26" s="229"/>
      <c r="L26" s="90">
        <f t="shared" si="2"/>
        <v>5000</v>
      </c>
      <c r="M26" s="229"/>
      <c r="N26" s="90">
        <f t="shared" si="3"/>
        <v>5000</v>
      </c>
      <c r="O26" s="229"/>
      <c r="P26" s="90">
        <f t="shared" si="4"/>
        <v>5000</v>
      </c>
      <c r="Q26" s="229"/>
      <c r="R26" s="90">
        <f t="shared" si="5"/>
        <v>5000</v>
      </c>
      <c r="S26" s="229"/>
      <c r="T26" s="90">
        <f t="shared" si="6"/>
        <v>5000</v>
      </c>
    </row>
    <row r="27" spans="2:20" ht="14.25" customHeight="1">
      <c r="B27" s="814"/>
      <c r="C27" s="635">
        <v>4420</v>
      </c>
      <c r="D27" s="630"/>
      <c r="E27" s="122" t="s">
        <v>175</v>
      </c>
      <c r="F27" s="89">
        <v>0</v>
      </c>
      <c r="G27" s="229"/>
      <c r="H27" s="90">
        <f t="shared" si="0"/>
        <v>0</v>
      </c>
      <c r="I27" s="229"/>
      <c r="J27" s="90">
        <f t="shared" si="1"/>
        <v>0</v>
      </c>
      <c r="K27" s="229"/>
      <c r="L27" s="90">
        <f t="shared" si="2"/>
        <v>0</v>
      </c>
      <c r="M27" s="229"/>
      <c r="N27" s="90">
        <f t="shared" si="3"/>
        <v>0</v>
      </c>
      <c r="O27" s="229"/>
      <c r="P27" s="90">
        <f t="shared" si="4"/>
        <v>0</v>
      </c>
      <c r="Q27" s="229"/>
      <c r="R27" s="90">
        <f t="shared" si="5"/>
        <v>0</v>
      </c>
      <c r="S27" s="229"/>
      <c r="T27" s="90">
        <f t="shared" si="6"/>
        <v>0</v>
      </c>
    </row>
    <row r="28" spans="2:20" ht="26.25" customHeight="1">
      <c r="B28" s="814"/>
      <c r="C28" s="635">
        <v>4440</v>
      </c>
      <c r="D28" s="630"/>
      <c r="E28" s="122" t="s">
        <v>135</v>
      </c>
      <c r="F28" s="89">
        <v>805</v>
      </c>
      <c r="G28" s="229"/>
      <c r="H28" s="90">
        <f t="shared" si="0"/>
        <v>805</v>
      </c>
      <c r="I28" s="229"/>
      <c r="J28" s="90">
        <f t="shared" si="1"/>
        <v>805</v>
      </c>
      <c r="K28" s="229"/>
      <c r="L28" s="90">
        <f t="shared" si="2"/>
        <v>805</v>
      </c>
      <c r="M28" s="229"/>
      <c r="N28" s="90">
        <f t="shared" si="3"/>
        <v>805</v>
      </c>
      <c r="O28" s="229"/>
      <c r="P28" s="90">
        <f t="shared" si="4"/>
        <v>805</v>
      </c>
      <c r="Q28" s="229"/>
      <c r="R28" s="90">
        <f t="shared" si="5"/>
        <v>805</v>
      </c>
      <c r="S28" s="229"/>
      <c r="T28" s="90">
        <f t="shared" si="6"/>
        <v>805</v>
      </c>
    </row>
    <row r="29" spans="2:20" ht="17.25" customHeight="1">
      <c r="B29" s="814"/>
      <c r="C29" s="635">
        <v>4480</v>
      </c>
      <c r="D29" s="630"/>
      <c r="E29" s="122" t="s">
        <v>178</v>
      </c>
      <c r="F29" s="89">
        <v>13000</v>
      </c>
      <c r="G29" s="229"/>
      <c r="H29" s="90">
        <f t="shared" si="0"/>
        <v>13000</v>
      </c>
      <c r="I29" s="229"/>
      <c r="J29" s="90">
        <f t="shared" si="1"/>
        <v>13000</v>
      </c>
      <c r="K29" s="229"/>
      <c r="L29" s="90">
        <f t="shared" si="2"/>
        <v>13000</v>
      </c>
      <c r="M29" s="229"/>
      <c r="N29" s="90">
        <f t="shared" si="3"/>
        <v>13000</v>
      </c>
      <c r="O29" s="229"/>
      <c r="P29" s="90">
        <f t="shared" si="4"/>
        <v>13000</v>
      </c>
      <c r="Q29" s="229"/>
      <c r="R29" s="90">
        <f t="shared" si="5"/>
        <v>13000</v>
      </c>
      <c r="S29" s="229"/>
      <c r="T29" s="90">
        <f t="shared" si="6"/>
        <v>13000</v>
      </c>
    </row>
    <row r="30" spans="2:20" ht="26.25" customHeight="1">
      <c r="B30" s="815"/>
      <c r="C30" s="680">
        <v>4520</v>
      </c>
      <c r="D30" s="771"/>
      <c r="E30" s="122" t="s">
        <v>192</v>
      </c>
      <c r="F30" s="89">
        <v>113</v>
      </c>
      <c r="G30" s="229"/>
      <c r="H30" s="90">
        <f t="shared" si="0"/>
        <v>113</v>
      </c>
      <c r="I30" s="229"/>
      <c r="J30" s="90">
        <f t="shared" si="1"/>
        <v>113</v>
      </c>
      <c r="K30" s="229"/>
      <c r="L30" s="90">
        <f t="shared" si="2"/>
        <v>113</v>
      </c>
      <c r="M30" s="229"/>
      <c r="N30" s="90">
        <f t="shared" si="3"/>
        <v>113</v>
      </c>
      <c r="O30" s="229"/>
      <c r="P30" s="90">
        <f t="shared" si="4"/>
        <v>113</v>
      </c>
      <c r="Q30" s="229"/>
      <c r="R30" s="90">
        <f t="shared" si="5"/>
        <v>113</v>
      </c>
      <c r="S30" s="229"/>
      <c r="T30" s="90">
        <f t="shared" si="6"/>
        <v>113</v>
      </c>
    </row>
    <row r="31" spans="1:20" ht="12.75">
      <c r="A31" s="758" t="s">
        <v>235</v>
      </c>
      <c r="B31" s="758"/>
      <c r="C31" s="758"/>
      <c r="D31" s="758"/>
      <c r="E31" s="758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</sheetData>
  <mergeCells count="49">
    <mergeCell ref="A1:A2"/>
    <mergeCell ref="B1:B2"/>
    <mergeCell ref="C1:D2"/>
    <mergeCell ref="E1:E2"/>
    <mergeCell ref="L1:L2"/>
    <mergeCell ref="M1:M2"/>
    <mergeCell ref="F1:F2"/>
    <mergeCell ref="G1:G2"/>
    <mergeCell ref="H1:H2"/>
    <mergeCell ref="I1:I2"/>
    <mergeCell ref="R1:R2"/>
    <mergeCell ref="S1:S2"/>
    <mergeCell ref="T1:T2"/>
    <mergeCell ref="B3:E3"/>
    <mergeCell ref="N1:N2"/>
    <mergeCell ref="O1:O2"/>
    <mergeCell ref="P1:P2"/>
    <mergeCell ref="Q1:Q2"/>
    <mergeCell ref="J1:J2"/>
    <mergeCell ref="K1:K2"/>
    <mergeCell ref="C4:E4"/>
    <mergeCell ref="B5:B30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31:E31"/>
    <mergeCell ref="C29:D29"/>
    <mergeCell ref="C30:D30"/>
    <mergeCell ref="C25:D25"/>
    <mergeCell ref="C26:D26"/>
    <mergeCell ref="C27:D27"/>
    <mergeCell ref="C28:D28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Header xml:space="preserve">&amp;C&amp;A </oddHeader>
  </headerFooter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64"/>
  <sheetViews>
    <sheetView view="pageBreakPreview" zoomScale="60" workbookViewId="0" topLeftCell="A37">
      <selection activeCell="C47" sqref="C47:E47"/>
    </sheetView>
  </sheetViews>
  <sheetFormatPr defaultColWidth="9.140625" defaultRowHeight="12.75"/>
  <cols>
    <col min="3" max="3" width="1.28515625" style="0" customWidth="1"/>
    <col min="5" max="5" width="27.7109375" style="0" customWidth="1"/>
    <col min="6" max="6" width="15.8515625" style="0" customWidth="1"/>
    <col min="7" max="7" width="13.28125" style="0" customWidth="1"/>
    <col min="8" max="8" width="16.7109375" style="0" customWidth="1"/>
    <col min="9" max="9" width="12.140625" style="0" customWidth="1"/>
    <col min="10" max="10" width="16.140625" style="0" customWidth="1"/>
    <col min="11" max="11" width="13.140625" style="0" customWidth="1"/>
    <col min="12" max="12" width="15.7109375" style="0" customWidth="1"/>
    <col min="13" max="13" width="13.00390625" style="0" customWidth="1"/>
    <col min="14" max="14" width="15.00390625" style="0" customWidth="1"/>
    <col min="15" max="15" width="12.57421875" style="0" customWidth="1"/>
    <col min="16" max="16" width="15.7109375" style="0" customWidth="1"/>
    <col min="17" max="17" width="12.140625" style="0" customWidth="1"/>
    <col min="18" max="18" width="15.8515625" style="0" customWidth="1"/>
    <col min="19" max="19" width="11.8515625" style="0" customWidth="1"/>
    <col min="20" max="20" width="18.140625" style="0" customWidth="1"/>
  </cols>
  <sheetData>
    <row r="1" spans="1:20" ht="12.75" customHeight="1">
      <c r="A1" s="759" t="s">
        <v>0</v>
      </c>
      <c r="B1" s="761" t="s">
        <v>1</v>
      </c>
      <c r="C1" s="718" t="s">
        <v>2</v>
      </c>
      <c r="D1" s="763"/>
      <c r="E1" s="717" t="s">
        <v>3</v>
      </c>
      <c r="F1" s="710" t="s">
        <v>114</v>
      </c>
      <c r="G1" s="708" t="s">
        <v>5</v>
      </c>
      <c r="H1" s="706" t="s">
        <v>115</v>
      </c>
      <c r="I1" s="708" t="s">
        <v>5</v>
      </c>
      <c r="J1" s="706" t="s">
        <v>115</v>
      </c>
      <c r="K1" s="708" t="s">
        <v>5</v>
      </c>
      <c r="L1" s="706" t="s">
        <v>115</v>
      </c>
      <c r="M1" s="708" t="s">
        <v>5</v>
      </c>
      <c r="N1" s="706" t="s">
        <v>115</v>
      </c>
      <c r="O1" s="708" t="s">
        <v>116</v>
      </c>
      <c r="P1" s="706" t="s">
        <v>115</v>
      </c>
      <c r="Q1" s="708" t="s">
        <v>116</v>
      </c>
      <c r="R1" s="706" t="s">
        <v>115</v>
      </c>
      <c r="S1" s="708" t="s">
        <v>116</v>
      </c>
      <c r="T1" s="712" t="s">
        <v>115</v>
      </c>
    </row>
    <row r="2" spans="1:20" ht="12.75">
      <c r="A2" s="760"/>
      <c r="B2" s="762"/>
      <c r="C2" s="764"/>
      <c r="D2" s="765"/>
      <c r="E2" s="766"/>
      <c r="F2" s="711"/>
      <c r="G2" s="709"/>
      <c r="H2" s="707"/>
      <c r="I2" s="709"/>
      <c r="J2" s="707"/>
      <c r="K2" s="709"/>
      <c r="L2" s="707"/>
      <c r="M2" s="709"/>
      <c r="N2" s="707"/>
      <c r="O2" s="709"/>
      <c r="P2" s="707"/>
      <c r="Q2" s="709"/>
      <c r="R2" s="707"/>
      <c r="S2" s="709"/>
      <c r="T2" s="713"/>
    </row>
    <row r="3" spans="1:20" ht="15.75" customHeight="1">
      <c r="A3" s="262"/>
      <c r="B3" s="825" t="s">
        <v>232</v>
      </c>
      <c r="C3" s="826"/>
      <c r="D3" s="826"/>
      <c r="E3" s="826"/>
      <c r="F3" s="263">
        <f>F4+F24+F45+F47+F55</f>
        <v>1521096</v>
      </c>
      <c r="G3" s="266">
        <f>SUM(G4:G64)</f>
        <v>186912</v>
      </c>
      <c r="H3" s="263">
        <f>H4+H24+H45+H47+H55</f>
        <v>1708008</v>
      </c>
      <c r="I3" s="266">
        <f>SUM(I4:I64)</f>
        <v>0</v>
      </c>
      <c r="J3" s="263">
        <f>J4+J24+J45+J47+J55</f>
        <v>1708008</v>
      </c>
      <c r="K3" s="266">
        <f>SUM(K4:K64)</f>
        <v>0</v>
      </c>
      <c r="L3" s="263">
        <f>L4+L24+L45+L47+L55</f>
        <v>1708008</v>
      </c>
      <c r="M3" s="266">
        <f>SUM(M4:M64)</f>
        <v>0</v>
      </c>
      <c r="N3" s="263">
        <f>N4+N24+N45+N47+N55</f>
        <v>1708008</v>
      </c>
      <c r="O3" s="266">
        <f>SUM(O4:O64)</f>
        <v>0</v>
      </c>
      <c r="P3" s="263">
        <f>P4+P24+P45+P47+P55</f>
        <v>1708008</v>
      </c>
      <c r="Q3" s="266">
        <f>SUM(Q4:Q64)</f>
        <v>0</v>
      </c>
      <c r="R3" s="263">
        <f>R4+R24+R45+R47+R55</f>
        <v>1708008</v>
      </c>
      <c r="S3" s="266">
        <f>SUM(S4:S64)</f>
        <v>0</v>
      </c>
      <c r="T3" s="263">
        <f>T4+T24+T45+T47+T55</f>
        <v>1708008</v>
      </c>
    </row>
    <row r="4" spans="2:20" ht="12.75">
      <c r="B4" s="127">
        <v>80120</v>
      </c>
      <c r="C4" s="622" t="s">
        <v>199</v>
      </c>
      <c r="D4" s="772"/>
      <c r="E4" s="773"/>
      <c r="F4" s="88">
        <f>F5+F6+F7+F8+F9+F10+F11+F12+F13+F14+F15+F16+F17+F18+F19+F20+F21+F22+F23</f>
        <v>1389200</v>
      </c>
      <c r="G4" s="238"/>
      <c r="H4" s="88">
        <f>H5+H6+H7+H8+H9+H10+H11+H12+H13+H14+H15+H16+H17+H18+H19+H20+H21+H22+H23</f>
        <v>1579027</v>
      </c>
      <c r="I4" s="229"/>
      <c r="J4" s="88">
        <f>J5+J6+J7+J8+J9+J10+J11+J12+J13+J14+J15+J16+J17+J18+J19+J20+J21+J22+J23</f>
        <v>1579027</v>
      </c>
      <c r="K4" s="229"/>
      <c r="L4" s="88">
        <f>L5+L6+L7+L8+L9+L10+L11+L12+L13+L14+L15+L16+L17+L18+L19+L20+L21+L22+L23</f>
        <v>1579027</v>
      </c>
      <c r="M4" s="229"/>
      <c r="N4" s="88">
        <f>N5+N6+N7+N8+N9+N10+N11+N12+N13+N14+N15+N16+N17+N18+N19+N20+N21+N22+N23</f>
        <v>1579027</v>
      </c>
      <c r="O4" s="229"/>
      <c r="P4" s="88">
        <f>P5+P6+P7+P8+P9+P10+P11+P12+P13+P14+P15+P16+P17+P18+P19+P20+P21+P22+P23</f>
        <v>1579027</v>
      </c>
      <c r="Q4" s="229"/>
      <c r="R4" s="88">
        <f>R5+R6+R7+R8+R9+R10+R11+R12+R13+R14+R15+R16+R17+R18+R19+R20+R21+R22+R23</f>
        <v>1579027</v>
      </c>
      <c r="S4" s="229"/>
      <c r="T4" s="88">
        <f>T5+T6+T7+T8+T9+T10+T11+T12+T13+T14+T15+T16+T17+T18+T19+T20+T21+T22+T23</f>
        <v>1579027</v>
      </c>
    </row>
    <row r="5" spans="2:20" ht="34.5" customHeight="1">
      <c r="B5" s="822"/>
      <c r="C5" s="705">
        <v>2540</v>
      </c>
      <c r="D5" s="757"/>
      <c r="E5" s="181" t="s">
        <v>200</v>
      </c>
      <c r="F5" s="187">
        <v>0</v>
      </c>
      <c r="G5" s="229">
        <v>0</v>
      </c>
      <c r="H5" s="182">
        <f aca="true" t="shared" si="0" ref="H5:H23">SUM(F5:G5)</f>
        <v>0</v>
      </c>
      <c r="I5" s="229"/>
      <c r="J5" s="182">
        <f aca="true" t="shared" si="1" ref="J5:J23">SUM(H5:I5)</f>
        <v>0</v>
      </c>
      <c r="K5" s="229"/>
      <c r="L5" s="182">
        <f aca="true" t="shared" si="2" ref="L5:L23">SUM(J5:K5)</f>
        <v>0</v>
      </c>
      <c r="M5" s="229"/>
      <c r="N5" s="182">
        <f aca="true" t="shared" si="3" ref="N5:N23">SUM(L5:M5)</f>
        <v>0</v>
      </c>
      <c r="O5" s="229"/>
      <c r="P5" s="182">
        <f aca="true" t="shared" si="4" ref="P5:P23">SUM(N5:O5)</f>
        <v>0</v>
      </c>
      <c r="Q5" s="229"/>
      <c r="R5" s="182">
        <f aca="true" t="shared" si="5" ref="R5:R23">SUM(P5:Q5)</f>
        <v>0</v>
      </c>
      <c r="S5" s="229"/>
      <c r="T5" s="182">
        <f aca="true" t="shared" si="6" ref="T5:T23">SUM(R5:S5)</f>
        <v>0</v>
      </c>
    </row>
    <row r="6" spans="2:20" ht="26.25" customHeight="1">
      <c r="B6" s="823"/>
      <c r="C6" s="662">
        <v>3020</v>
      </c>
      <c r="D6" s="783"/>
      <c r="E6" s="169" t="s">
        <v>137</v>
      </c>
      <c r="F6" s="97">
        <v>0</v>
      </c>
      <c r="G6" s="229"/>
      <c r="H6" s="94">
        <f t="shared" si="0"/>
        <v>0</v>
      </c>
      <c r="I6" s="229"/>
      <c r="J6" s="94">
        <f t="shared" si="1"/>
        <v>0</v>
      </c>
      <c r="K6" s="229"/>
      <c r="L6" s="94">
        <f t="shared" si="2"/>
        <v>0</v>
      </c>
      <c r="M6" s="229"/>
      <c r="N6" s="94">
        <f t="shared" si="3"/>
        <v>0</v>
      </c>
      <c r="O6" s="229"/>
      <c r="P6" s="94">
        <f t="shared" si="4"/>
        <v>0</v>
      </c>
      <c r="Q6" s="229"/>
      <c r="R6" s="94">
        <f t="shared" si="5"/>
        <v>0</v>
      </c>
      <c r="S6" s="229"/>
      <c r="T6" s="94">
        <f t="shared" si="6"/>
        <v>0</v>
      </c>
    </row>
    <row r="7" spans="2:20" ht="23.25" customHeight="1">
      <c r="B7" s="823"/>
      <c r="C7" s="656">
        <v>4010</v>
      </c>
      <c r="D7" s="660"/>
      <c r="E7" s="165" t="s">
        <v>126</v>
      </c>
      <c r="F7" s="98">
        <v>876615</v>
      </c>
      <c r="G7" s="231">
        <v>156367</v>
      </c>
      <c r="H7" s="93">
        <f t="shared" si="0"/>
        <v>1032982</v>
      </c>
      <c r="I7" s="231"/>
      <c r="J7" s="93">
        <f t="shared" si="1"/>
        <v>1032982</v>
      </c>
      <c r="K7" s="231"/>
      <c r="L7" s="93">
        <f t="shared" si="2"/>
        <v>1032982</v>
      </c>
      <c r="M7" s="231"/>
      <c r="N7" s="93">
        <f t="shared" si="3"/>
        <v>1032982</v>
      </c>
      <c r="O7" s="231"/>
      <c r="P7" s="93">
        <f t="shared" si="4"/>
        <v>1032982</v>
      </c>
      <c r="Q7" s="231"/>
      <c r="R7" s="93">
        <f t="shared" si="5"/>
        <v>1032982</v>
      </c>
      <c r="S7" s="231"/>
      <c r="T7" s="93">
        <f t="shared" si="6"/>
        <v>1032982</v>
      </c>
    </row>
    <row r="8" spans="2:20" ht="14.25" customHeight="1">
      <c r="B8" s="823"/>
      <c r="C8" s="656">
        <v>4040</v>
      </c>
      <c r="D8" s="660"/>
      <c r="E8" s="165" t="s">
        <v>169</v>
      </c>
      <c r="F8" s="93">
        <v>80000</v>
      </c>
      <c r="G8" s="231"/>
      <c r="H8" s="93">
        <f t="shared" si="0"/>
        <v>80000</v>
      </c>
      <c r="I8" s="231"/>
      <c r="J8" s="93">
        <f t="shared" si="1"/>
        <v>80000</v>
      </c>
      <c r="K8" s="231"/>
      <c r="L8" s="93">
        <f t="shared" si="2"/>
        <v>80000</v>
      </c>
      <c r="M8" s="231"/>
      <c r="N8" s="93">
        <f t="shared" si="3"/>
        <v>80000</v>
      </c>
      <c r="O8" s="231"/>
      <c r="P8" s="93">
        <f t="shared" si="4"/>
        <v>80000</v>
      </c>
      <c r="Q8" s="231"/>
      <c r="R8" s="93">
        <f t="shared" si="5"/>
        <v>80000</v>
      </c>
      <c r="S8" s="231"/>
      <c r="T8" s="93">
        <f t="shared" si="6"/>
        <v>80000</v>
      </c>
    </row>
    <row r="9" spans="2:20" ht="14.25" customHeight="1">
      <c r="B9" s="823"/>
      <c r="C9" s="656">
        <v>4110</v>
      </c>
      <c r="D9" s="660"/>
      <c r="E9" s="165" t="s">
        <v>127</v>
      </c>
      <c r="F9" s="234">
        <v>158465</v>
      </c>
      <c r="G9" s="231">
        <v>31112</v>
      </c>
      <c r="H9" s="93">
        <f t="shared" si="0"/>
        <v>189577</v>
      </c>
      <c r="I9" s="231"/>
      <c r="J9" s="93">
        <f t="shared" si="1"/>
        <v>189577</v>
      </c>
      <c r="K9" s="231"/>
      <c r="L9" s="93">
        <f t="shared" si="2"/>
        <v>189577</v>
      </c>
      <c r="M9" s="231"/>
      <c r="N9" s="93">
        <f t="shared" si="3"/>
        <v>189577</v>
      </c>
      <c r="O9" s="231"/>
      <c r="P9" s="93">
        <f t="shared" si="4"/>
        <v>189577</v>
      </c>
      <c r="Q9" s="231"/>
      <c r="R9" s="93">
        <f t="shared" si="5"/>
        <v>189577</v>
      </c>
      <c r="S9" s="231"/>
      <c r="T9" s="93">
        <f t="shared" si="6"/>
        <v>189577</v>
      </c>
    </row>
    <row r="10" spans="2:20" ht="13.5" customHeight="1">
      <c r="B10" s="823"/>
      <c r="C10" s="656">
        <v>4120</v>
      </c>
      <c r="D10" s="660"/>
      <c r="E10" s="165" t="s">
        <v>128</v>
      </c>
      <c r="F10" s="234">
        <v>24340</v>
      </c>
      <c r="G10" s="231">
        <v>2348</v>
      </c>
      <c r="H10" s="93">
        <f t="shared" si="0"/>
        <v>26688</v>
      </c>
      <c r="I10" s="231"/>
      <c r="J10" s="93">
        <f t="shared" si="1"/>
        <v>26688</v>
      </c>
      <c r="K10" s="231"/>
      <c r="L10" s="93">
        <f t="shared" si="2"/>
        <v>26688</v>
      </c>
      <c r="M10" s="231"/>
      <c r="N10" s="93">
        <f t="shared" si="3"/>
        <v>26688</v>
      </c>
      <c r="O10" s="231"/>
      <c r="P10" s="93">
        <f t="shared" si="4"/>
        <v>26688</v>
      </c>
      <c r="Q10" s="231"/>
      <c r="R10" s="93">
        <f t="shared" si="5"/>
        <v>26688</v>
      </c>
      <c r="S10" s="231"/>
      <c r="T10" s="93">
        <f t="shared" si="6"/>
        <v>26688</v>
      </c>
    </row>
    <row r="11" spans="2:20" ht="15" customHeight="1">
      <c r="B11" s="823"/>
      <c r="C11" s="656">
        <v>4170</v>
      </c>
      <c r="D11" s="634"/>
      <c r="E11" s="165" t="s">
        <v>131</v>
      </c>
      <c r="F11" s="98">
        <v>2000</v>
      </c>
      <c r="G11" s="231"/>
      <c r="H11" s="93">
        <f t="shared" si="0"/>
        <v>2000</v>
      </c>
      <c r="I11" s="231"/>
      <c r="J11" s="93">
        <f t="shared" si="1"/>
        <v>2000</v>
      </c>
      <c r="K11" s="231"/>
      <c r="L11" s="93">
        <f t="shared" si="2"/>
        <v>2000</v>
      </c>
      <c r="M11" s="231"/>
      <c r="N11" s="93">
        <f t="shared" si="3"/>
        <v>2000</v>
      </c>
      <c r="O11" s="231"/>
      <c r="P11" s="93">
        <f t="shared" si="4"/>
        <v>2000</v>
      </c>
      <c r="Q11" s="231"/>
      <c r="R11" s="93">
        <f t="shared" si="5"/>
        <v>2000</v>
      </c>
      <c r="S11" s="231"/>
      <c r="T11" s="93">
        <f t="shared" si="6"/>
        <v>2000</v>
      </c>
    </row>
    <row r="12" spans="2:20" ht="15.75" customHeight="1">
      <c r="B12" s="823"/>
      <c r="C12" s="635">
        <v>4210</v>
      </c>
      <c r="D12" s="630"/>
      <c r="E12" s="120" t="s">
        <v>119</v>
      </c>
      <c r="F12" s="92">
        <v>5190</v>
      </c>
      <c r="G12" s="229"/>
      <c r="H12" s="90">
        <f t="shared" si="0"/>
        <v>5190</v>
      </c>
      <c r="I12" s="229"/>
      <c r="J12" s="90">
        <f t="shared" si="1"/>
        <v>5190</v>
      </c>
      <c r="K12" s="229"/>
      <c r="L12" s="90">
        <f t="shared" si="2"/>
        <v>5190</v>
      </c>
      <c r="M12" s="229"/>
      <c r="N12" s="90">
        <f t="shared" si="3"/>
        <v>5190</v>
      </c>
      <c r="O12" s="229"/>
      <c r="P12" s="90">
        <f t="shared" si="4"/>
        <v>5190</v>
      </c>
      <c r="Q12" s="229"/>
      <c r="R12" s="90">
        <f t="shared" si="5"/>
        <v>5190</v>
      </c>
      <c r="S12" s="229"/>
      <c r="T12" s="90">
        <f t="shared" si="6"/>
        <v>5190</v>
      </c>
    </row>
    <row r="13" spans="2:20" ht="13.5" customHeight="1">
      <c r="B13" s="823"/>
      <c r="C13" s="635">
        <v>4260</v>
      </c>
      <c r="D13" s="630"/>
      <c r="E13" s="120" t="s">
        <v>124</v>
      </c>
      <c r="F13" s="92">
        <v>126800</v>
      </c>
      <c r="G13" s="229"/>
      <c r="H13" s="90">
        <f t="shared" si="0"/>
        <v>126800</v>
      </c>
      <c r="I13" s="229"/>
      <c r="J13" s="90">
        <f t="shared" si="1"/>
        <v>126800</v>
      </c>
      <c r="K13" s="229"/>
      <c r="L13" s="90">
        <f t="shared" si="2"/>
        <v>126800</v>
      </c>
      <c r="M13" s="229"/>
      <c r="N13" s="90">
        <f t="shared" si="3"/>
        <v>126800</v>
      </c>
      <c r="O13" s="229"/>
      <c r="P13" s="90">
        <f t="shared" si="4"/>
        <v>126800</v>
      </c>
      <c r="Q13" s="229"/>
      <c r="R13" s="90">
        <f t="shared" si="5"/>
        <v>126800</v>
      </c>
      <c r="S13" s="229"/>
      <c r="T13" s="90">
        <f t="shared" si="6"/>
        <v>126800</v>
      </c>
    </row>
    <row r="14" spans="2:20" ht="15.75" customHeight="1">
      <c r="B14" s="823"/>
      <c r="C14" s="635">
        <v>4270</v>
      </c>
      <c r="D14" s="630"/>
      <c r="E14" s="120" t="s">
        <v>120</v>
      </c>
      <c r="F14" s="92">
        <v>30000</v>
      </c>
      <c r="G14" s="276"/>
      <c r="H14" s="90">
        <f t="shared" si="0"/>
        <v>30000</v>
      </c>
      <c r="I14" s="229"/>
      <c r="J14" s="90">
        <f t="shared" si="1"/>
        <v>30000</v>
      </c>
      <c r="K14" s="229"/>
      <c r="L14" s="90">
        <f t="shared" si="2"/>
        <v>30000</v>
      </c>
      <c r="M14" s="229"/>
      <c r="N14" s="90">
        <f t="shared" si="3"/>
        <v>30000</v>
      </c>
      <c r="O14" s="229"/>
      <c r="P14" s="90">
        <f t="shared" si="4"/>
        <v>30000</v>
      </c>
      <c r="Q14" s="229"/>
      <c r="R14" s="90">
        <f t="shared" si="5"/>
        <v>30000</v>
      </c>
      <c r="S14" s="229"/>
      <c r="T14" s="90">
        <f t="shared" si="6"/>
        <v>30000</v>
      </c>
    </row>
    <row r="15" spans="2:20" ht="16.5" customHeight="1">
      <c r="B15" s="823"/>
      <c r="C15" s="635">
        <v>4280</v>
      </c>
      <c r="D15" s="630"/>
      <c r="E15" s="120" t="s">
        <v>132</v>
      </c>
      <c r="F15" s="89">
        <v>1510</v>
      </c>
      <c r="G15" s="284"/>
      <c r="H15" s="90">
        <f t="shared" si="0"/>
        <v>1510</v>
      </c>
      <c r="I15" s="229"/>
      <c r="J15" s="90">
        <f t="shared" si="1"/>
        <v>1510</v>
      </c>
      <c r="K15" s="229"/>
      <c r="L15" s="90">
        <f t="shared" si="2"/>
        <v>1510</v>
      </c>
      <c r="M15" s="229"/>
      <c r="N15" s="90">
        <f t="shared" si="3"/>
        <v>1510</v>
      </c>
      <c r="O15" s="229"/>
      <c r="P15" s="90">
        <f t="shared" si="4"/>
        <v>1510</v>
      </c>
      <c r="Q15" s="229"/>
      <c r="R15" s="90">
        <f t="shared" si="5"/>
        <v>1510</v>
      </c>
      <c r="S15" s="229"/>
      <c r="T15" s="90">
        <f t="shared" si="6"/>
        <v>1510</v>
      </c>
    </row>
    <row r="16" spans="2:20" ht="15" customHeight="1">
      <c r="B16" s="823"/>
      <c r="C16" s="635">
        <v>4300</v>
      </c>
      <c r="D16" s="630"/>
      <c r="E16" s="120" t="s">
        <v>117</v>
      </c>
      <c r="F16" s="89">
        <v>7519</v>
      </c>
      <c r="G16" s="284"/>
      <c r="H16" s="90">
        <f t="shared" si="0"/>
        <v>7519</v>
      </c>
      <c r="I16" s="229"/>
      <c r="J16" s="90">
        <f t="shared" si="1"/>
        <v>7519</v>
      </c>
      <c r="K16" s="229"/>
      <c r="L16" s="90">
        <f t="shared" si="2"/>
        <v>7519</v>
      </c>
      <c r="M16" s="229"/>
      <c r="N16" s="90">
        <f t="shared" si="3"/>
        <v>7519</v>
      </c>
      <c r="O16" s="229"/>
      <c r="P16" s="90">
        <f t="shared" si="4"/>
        <v>7519</v>
      </c>
      <c r="Q16" s="229"/>
      <c r="R16" s="90">
        <f t="shared" si="5"/>
        <v>7519</v>
      </c>
      <c r="S16" s="229"/>
      <c r="T16" s="90">
        <f t="shared" si="6"/>
        <v>7519</v>
      </c>
    </row>
    <row r="17" spans="2:20" ht="15.75" customHeight="1">
      <c r="B17" s="823"/>
      <c r="C17" s="635">
        <v>4350</v>
      </c>
      <c r="D17" s="630"/>
      <c r="E17" s="120" t="s">
        <v>177</v>
      </c>
      <c r="F17" s="89">
        <v>1000</v>
      </c>
      <c r="G17" s="229"/>
      <c r="H17" s="90">
        <f t="shared" si="0"/>
        <v>1000</v>
      </c>
      <c r="I17" s="229"/>
      <c r="J17" s="90">
        <f t="shared" si="1"/>
        <v>1000</v>
      </c>
      <c r="K17" s="229"/>
      <c r="L17" s="90">
        <f t="shared" si="2"/>
        <v>1000</v>
      </c>
      <c r="M17" s="229"/>
      <c r="N17" s="90">
        <f t="shared" si="3"/>
        <v>1000</v>
      </c>
      <c r="O17" s="229"/>
      <c r="P17" s="90">
        <f t="shared" si="4"/>
        <v>1000</v>
      </c>
      <c r="Q17" s="229"/>
      <c r="R17" s="90">
        <f t="shared" si="5"/>
        <v>1000</v>
      </c>
      <c r="S17" s="229"/>
      <c r="T17" s="90">
        <f t="shared" si="6"/>
        <v>1000</v>
      </c>
    </row>
    <row r="18" spans="2:20" ht="36.75" customHeight="1">
      <c r="B18" s="823"/>
      <c r="C18" s="635">
        <v>4370</v>
      </c>
      <c r="D18" s="630"/>
      <c r="E18" s="120" t="s">
        <v>134</v>
      </c>
      <c r="F18" s="89">
        <v>1400</v>
      </c>
      <c r="G18" s="229"/>
      <c r="H18" s="90">
        <f t="shared" si="0"/>
        <v>1400</v>
      </c>
      <c r="I18" s="229"/>
      <c r="J18" s="90">
        <f t="shared" si="1"/>
        <v>1400</v>
      </c>
      <c r="K18" s="229"/>
      <c r="L18" s="90">
        <f t="shared" si="2"/>
        <v>1400</v>
      </c>
      <c r="M18" s="229"/>
      <c r="N18" s="90">
        <f t="shared" si="3"/>
        <v>1400</v>
      </c>
      <c r="O18" s="229"/>
      <c r="P18" s="90">
        <f t="shared" si="4"/>
        <v>1400</v>
      </c>
      <c r="Q18" s="229"/>
      <c r="R18" s="90">
        <f t="shared" si="5"/>
        <v>1400</v>
      </c>
      <c r="S18" s="229"/>
      <c r="T18" s="90">
        <f t="shared" si="6"/>
        <v>1400</v>
      </c>
    </row>
    <row r="19" spans="2:20" ht="15.75" customHeight="1">
      <c r="B19" s="823"/>
      <c r="C19" s="635">
        <v>4410</v>
      </c>
      <c r="D19" s="630"/>
      <c r="E19" s="122" t="s">
        <v>130</v>
      </c>
      <c r="F19" s="89">
        <v>3000</v>
      </c>
      <c r="G19" s="229"/>
      <c r="H19" s="90">
        <f t="shared" si="0"/>
        <v>3000</v>
      </c>
      <c r="I19" s="229"/>
      <c r="J19" s="90">
        <f t="shared" si="1"/>
        <v>3000</v>
      </c>
      <c r="K19" s="229"/>
      <c r="L19" s="90">
        <f t="shared" si="2"/>
        <v>3000</v>
      </c>
      <c r="M19" s="229"/>
      <c r="N19" s="90">
        <f t="shared" si="3"/>
        <v>3000</v>
      </c>
      <c r="O19" s="229"/>
      <c r="P19" s="90">
        <f t="shared" si="4"/>
        <v>3000</v>
      </c>
      <c r="Q19" s="229"/>
      <c r="R19" s="90">
        <f t="shared" si="5"/>
        <v>3000</v>
      </c>
      <c r="S19" s="229"/>
      <c r="T19" s="90">
        <f t="shared" si="6"/>
        <v>3000</v>
      </c>
    </row>
    <row r="20" spans="2:20" ht="13.5" customHeight="1">
      <c r="B20" s="823"/>
      <c r="C20" s="635">
        <v>4430</v>
      </c>
      <c r="D20" s="630"/>
      <c r="E20" s="120" t="s">
        <v>122</v>
      </c>
      <c r="F20" s="89">
        <v>4161</v>
      </c>
      <c r="G20" s="229"/>
      <c r="H20" s="90">
        <f t="shared" si="0"/>
        <v>4161</v>
      </c>
      <c r="I20" s="229"/>
      <c r="J20" s="90">
        <f t="shared" si="1"/>
        <v>4161</v>
      </c>
      <c r="K20" s="229"/>
      <c r="L20" s="90">
        <f t="shared" si="2"/>
        <v>4161</v>
      </c>
      <c r="M20" s="229"/>
      <c r="N20" s="90">
        <f t="shared" si="3"/>
        <v>4161</v>
      </c>
      <c r="O20" s="229"/>
      <c r="P20" s="90">
        <f t="shared" si="4"/>
        <v>4161</v>
      </c>
      <c r="Q20" s="229"/>
      <c r="R20" s="90">
        <f t="shared" si="5"/>
        <v>4161</v>
      </c>
      <c r="S20" s="229"/>
      <c r="T20" s="90">
        <f t="shared" si="6"/>
        <v>4161</v>
      </c>
    </row>
    <row r="21" spans="2:20" ht="24.75" customHeight="1">
      <c r="B21" s="823"/>
      <c r="C21" s="635">
        <v>4440</v>
      </c>
      <c r="D21" s="630"/>
      <c r="E21" s="120" t="s">
        <v>135</v>
      </c>
      <c r="F21" s="89">
        <v>64400</v>
      </c>
      <c r="G21" s="229"/>
      <c r="H21" s="90">
        <f t="shared" si="0"/>
        <v>64400</v>
      </c>
      <c r="I21" s="229"/>
      <c r="J21" s="90">
        <f t="shared" si="1"/>
        <v>64400</v>
      </c>
      <c r="K21" s="229"/>
      <c r="L21" s="90">
        <f t="shared" si="2"/>
        <v>64400</v>
      </c>
      <c r="M21" s="229"/>
      <c r="N21" s="90">
        <f t="shared" si="3"/>
        <v>64400</v>
      </c>
      <c r="O21" s="229"/>
      <c r="P21" s="90">
        <f t="shared" si="4"/>
        <v>64400</v>
      </c>
      <c r="Q21" s="229"/>
      <c r="R21" s="90">
        <f t="shared" si="5"/>
        <v>64400</v>
      </c>
      <c r="S21" s="229"/>
      <c r="T21" s="90">
        <f t="shared" si="6"/>
        <v>64400</v>
      </c>
    </row>
    <row r="22" spans="2:20" ht="36" customHeight="1">
      <c r="B22" s="823"/>
      <c r="C22" s="635">
        <v>4740</v>
      </c>
      <c r="D22" s="630"/>
      <c r="E22" s="120" t="s">
        <v>197</v>
      </c>
      <c r="F22" s="92">
        <v>0</v>
      </c>
      <c r="G22" s="229"/>
      <c r="H22" s="90">
        <f t="shared" si="0"/>
        <v>0</v>
      </c>
      <c r="I22" s="229"/>
      <c r="J22" s="90">
        <f t="shared" si="1"/>
        <v>0</v>
      </c>
      <c r="K22" s="229"/>
      <c r="L22" s="90">
        <f t="shared" si="2"/>
        <v>0</v>
      </c>
      <c r="M22" s="229"/>
      <c r="N22" s="90">
        <f t="shared" si="3"/>
        <v>0</v>
      </c>
      <c r="O22" s="229"/>
      <c r="P22" s="90">
        <f t="shared" si="4"/>
        <v>0</v>
      </c>
      <c r="Q22" s="229"/>
      <c r="R22" s="90">
        <f t="shared" si="5"/>
        <v>0</v>
      </c>
      <c r="S22" s="229"/>
      <c r="T22" s="90">
        <f t="shared" si="6"/>
        <v>0</v>
      </c>
    </row>
    <row r="23" spans="2:20" ht="30" customHeight="1">
      <c r="B23" s="824"/>
      <c r="C23" s="635">
        <v>4750</v>
      </c>
      <c r="D23" s="630"/>
      <c r="E23" s="120" t="s">
        <v>136</v>
      </c>
      <c r="F23" s="92">
        <v>2800</v>
      </c>
      <c r="G23" s="229"/>
      <c r="H23" s="90">
        <f t="shared" si="0"/>
        <v>2800</v>
      </c>
      <c r="I23" s="229"/>
      <c r="J23" s="90">
        <f t="shared" si="1"/>
        <v>2800</v>
      </c>
      <c r="K23" s="229"/>
      <c r="L23" s="90">
        <f t="shared" si="2"/>
        <v>2800</v>
      </c>
      <c r="M23" s="229"/>
      <c r="N23" s="90">
        <f t="shared" si="3"/>
        <v>2800</v>
      </c>
      <c r="O23" s="229"/>
      <c r="P23" s="90">
        <f t="shared" si="4"/>
        <v>2800</v>
      </c>
      <c r="Q23" s="229"/>
      <c r="R23" s="90">
        <f t="shared" si="5"/>
        <v>2800</v>
      </c>
      <c r="S23" s="229"/>
      <c r="T23" s="90">
        <f t="shared" si="6"/>
        <v>2800</v>
      </c>
    </row>
    <row r="24" spans="2:20" ht="12.75">
      <c r="B24" s="127">
        <v>80130</v>
      </c>
      <c r="C24" s="622" t="s">
        <v>201</v>
      </c>
      <c r="D24" s="772"/>
      <c r="E24" s="773"/>
      <c r="F24" s="88">
        <f>F25+F26+F27+F28+F29+F30+F31+F32+F33+F34+F35+F36+F37+F38+F39+F40+F41+F42+F43+F44</f>
        <v>46500</v>
      </c>
      <c r="G24" s="229"/>
      <c r="H24" s="88">
        <f>H25+H26+H27+H28+H29+H30+H31+H32+H33+H34+H35+H36+H37+H38+H39+H40+H41+H42+H43+H44</f>
        <v>42333</v>
      </c>
      <c r="I24" s="229"/>
      <c r="J24" s="88">
        <f>J25+J26+J27+J28+J29+J30+J31+J32+J33+J34+J35+J36+J37+J38+J39+J40+J41+J42+J43+J44</f>
        <v>42333</v>
      </c>
      <c r="K24" s="229"/>
      <c r="L24" s="88">
        <f>L25+L26+L27+L28+L29+L30+L31+L32+L33+L34+L35+L36+L37+L38+L39+L40+L41+L42+L43+L44</f>
        <v>42333</v>
      </c>
      <c r="M24" s="229"/>
      <c r="N24" s="88">
        <f>N25+N26+N27+N28+N29+N30+N31+N32+N33+N34+N35+N36+N37+N38+N39+N40+N41+N42+N43+N44</f>
        <v>42333</v>
      </c>
      <c r="O24" s="229"/>
      <c r="P24" s="88">
        <f>P25+P26+P27+P28+P29+P30+P31+P32+P33+P34+P35+P36+P37+P38+P39+P40+P41+P42+P43+P44</f>
        <v>42333</v>
      </c>
      <c r="Q24" s="229"/>
      <c r="R24" s="88">
        <f>R25+R26+R27+R28+R29+R30+R31+R32+R33+R34+R35+R36+R37+R38+R39+R40+R41+R42+R43+R44</f>
        <v>42333</v>
      </c>
      <c r="S24" s="229"/>
      <c r="T24" s="88">
        <f>T25+T26+T27+T28+T29+T30+T31+T32+T33+T34+T35+T36+T37+T38+T39+T40+T41+T42+T43+T44</f>
        <v>42333</v>
      </c>
    </row>
    <row r="25" spans="2:20" ht="27.75" customHeight="1">
      <c r="B25" s="676"/>
      <c r="C25" s="662">
        <v>3020</v>
      </c>
      <c r="D25" s="783"/>
      <c r="E25" s="169" t="s">
        <v>137</v>
      </c>
      <c r="F25" s="97">
        <v>0</v>
      </c>
      <c r="G25" s="229"/>
      <c r="H25" s="94">
        <f aca="true" t="shared" si="7" ref="H25:H44">SUM(F25:G25)</f>
        <v>0</v>
      </c>
      <c r="I25" s="229"/>
      <c r="J25" s="94">
        <f aca="true" t="shared" si="8" ref="J25:J44">SUM(H25:I25)</f>
        <v>0</v>
      </c>
      <c r="K25" s="229"/>
      <c r="L25" s="94">
        <f aca="true" t="shared" si="9" ref="L25:L44">SUM(J25:K25)</f>
        <v>0</v>
      </c>
      <c r="M25" s="229"/>
      <c r="N25" s="94">
        <f aca="true" t="shared" si="10" ref="N25:N44">SUM(L25:M25)</f>
        <v>0</v>
      </c>
      <c r="O25" s="229"/>
      <c r="P25" s="94">
        <f aca="true" t="shared" si="11" ref="P25:P44">SUM(N25:O25)</f>
        <v>0</v>
      </c>
      <c r="Q25" s="229"/>
      <c r="R25" s="94">
        <f aca="true" t="shared" si="12" ref="R25:R44">SUM(P25:Q25)</f>
        <v>0</v>
      </c>
      <c r="S25" s="229"/>
      <c r="T25" s="94">
        <f aca="true" t="shared" si="13" ref="T25:T44">SUM(R25:S25)</f>
        <v>0</v>
      </c>
    </row>
    <row r="26" spans="2:20" ht="22.5">
      <c r="B26" s="827"/>
      <c r="C26" s="656">
        <v>4010</v>
      </c>
      <c r="D26" s="660"/>
      <c r="E26" s="165" t="s">
        <v>126</v>
      </c>
      <c r="F26" s="98">
        <v>31900</v>
      </c>
      <c r="G26" s="231">
        <v>-3281</v>
      </c>
      <c r="H26" s="93">
        <f t="shared" si="7"/>
        <v>28619</v>
      </c>
      <c r="I26" s="231"/>
      <c r="J26" s="93">
        <f t="shared" si="8"/>
        <v>28619</v>
      </c>
      <c r="K26" s="231"/>
      <c r="L26" s="93">
        <f t="shared" si="9"/>
        <v>28619</v>
      </c>
      <c r="M26" s="231"/>
      <c r="N26" s="93">
        <f t="shared" si="10"/>
        <v>28619</v>
      </c>
      <c r="O26" s="231"/>
      <c r="P26" s="93">
        <f t="shared" si="11"/>
        <v>28619</v>
      </c>
      <c r="Q26" s="231"/>
      <c r="R26" s="93">
        <f t="shared" si="12"/>
        <v>28619</v>
      </c>
      <c r="S26" s="231"/>
      <c r="T26" s="93">
        <f t="shared" si="13"/>
        <v>28619</v>
      </c>
    </row>
    <row r="27" spans="2:20" ht="15.75" customHeight="1">
      <c r="B27" s="827"/>
      <c r="C27" s="656">
        <v>4040</v>
      </c>
      <c r="D27" s="660"/>
      <c r="E27" s="165" t="s">
        <v>169</v>
      </c>
      <c r="F27" s="98">
        <v>1600</v>
      </c>
      <c r="G27" s="231"/>
      <c r="H27" s="93">
        <f t="shared" si="7"/>
        <v>1600</v>
      </c>
      <c r="I27" s="231"/>
      <c r="J27" s="93">
        <f t="shared" si="8"/>
        <v>1600</v>
      </c>
      <c r="K27" s="231"/>
      <c r="L27" s="93">
        <f t="shared" si="9"/>
        <v>1600</v>
      </c>
      <c r="M27" s="231"/>
      <c r="N27" s="93">
        <f t="shared" si="10"/>
        <v>1600</v>
      </c>
      <c r="O27" s="231"/>
      <c r="P27" s="93">
        <f t="shared" si="11"/>
        <v>1600</v>
      </c>
      <c r="Q27" s="231"/>
      <c r="R27" s="93">
        <f t="shared" si="12"/>
        <v>1600</v>
      </c>
      <c r="S27" s="231"/>
      <c r="T27" s="93">
        <f t="shared" si="13"/>
        <v>1600</v>
      </c>
    </row>
    <row r="28" spans="2:20" ht="16.5" customHeight="1">
      <c r="B28" s="827"/>
      <c r="C28" s="656">
        <v>4110</v>
      </c>
      <c r="D28" s="660"/>
      <c r="E28" s="165" t="s">
        <v>127</v>
      </c>
      <c r="F28" s="98">
        <v>5800</v>
      </c>
      <c r="G28" s="231">
        <v>-790</v>
      </c>
      <c r="H28" s="93">
        <f t="shared" si="7"/>
        <v>5010</v>
      </c>
      <c r="I28" s="231"/>
      <c r="J28" s="93">
        <f t="shared" si="8"/>
        <v>5010</v>
      </c>
      <c r="K28" s="231"/>
      <c r="L28" s="93">
        <f t="shared" si="9"/>
        <v>5010</v>
      </c>
      <c r="M28" s="231"/>
      <c r="N28" s="93">
        <f t="shared" si="10"/>
        <v>5010</v>
      </c>
      <c r="O28" s="231"/>
      <c r="P28" s="93">
        <f t="shared" si="11"/>
        <v>5010</v>
      </c>
      <c r="Q28" s="231"/>
      <c r="R28" s="93">
        <f t="shared" si="12"/>
        <v>5010</v>
      </c>
      <c r="S28" s="231"/>
      <c r="T28" s="93">
        <f t="shared" si="13"/>
        <v>5010</v>
      </c>
    </row>
    <row r="29" spans="2:20" ht="16.5" customHeight="1">
      <c r="B29" s="827"/>
      <c r="C29" s="656">
        <v>4120</v>
      </c>
      <c r="D29" s="660"/>
      <c r="E29" s="165" t="s">
        <v>128</v>
      </c>
      <c r="F29" s="93">
        <v>800</v>
      </c>
      <c r="G29" s="231">
        <v>-96</v>
      </c>
      <c r="H29" s="93">
        <f t="shared" si="7"/>
        <v>704</v>
      </c>
      <c r="I29" s="231"/>
      <c r="J29" s="93">
        <f t="shared" si="8"/>
        <v>704</v>
      </c>
      <c r="K29" s="231"/>
      <c r="L29" s="93">
        <f t="shared" si="9"/>
        <v>704</v>
      </c>
      <c r="M29" s="231"/>
      <c r="N29" s="93">
        <f t="shared" si="10"/>
        <v>704</v>
      </c>
      <c r="O29" s="231"/>
      <c r="P29" s="93">
        <f t="shared" si="11"/>
        <v>704</v>
      </c>
      <c r="Q29" s="231"/>
      <c r="R29" s="93">
        <f t="shared" si="12"/>
        <v>704</v>
      </c>
      <c r="S29" s="231"/>
      <c r="T29" s="93">
        <f t="shared" si="13"/>
        <v>704</v>
      </c>
    </row>
    <row r="30" spans="2:20" ht="14.25" customHeight="1">
      <c r="B30" s="827"/>
      <c r="C30" s="656">
        <v>4170</v>
      </c>
      <c r="D30" s="660"/>
      <c r="E30" s="165" t="s">
        <v>131</v>
      </c>
      <c r="F30" s="98">
        <v>0</v>
      </c>
      <c r="G30" s="231"/>
      <c r="H30" s="93">
        <f t="shared" si="7"/>
        <v>0</v>
      </c>
      <c r="I30" s="231"/>
      <c r="J30" s="93">
        <f t="shared" si="8"/>
        <v>0</v>
      </c>
      <c r="K30" s="231"/>
      <c r="L30" s="93">
        <f t="shared" si="9"/>
        <v>0</v>
      </c>
      <c r="M30" s="231"/>
      <c r="N30" s="93">
        <f t="shared" si="10"/>
        <v>0</v>
      </c>
      <c r="O30" s="231"/>
      <c r="P30" s="93">
        <f t="shared" si="11"/>
        <v>0</v>
      </c>
      <c r="Q30" s="231"/>
      <c r="R30" s="93">
        <f t="shared" si="12"/>
        <v>0</v>
      </c>
      <c r="S30" s="231"/>
      <c r="T30" s="93">
        <f t="shared" si="13"/>
        <v>0</v>
      </c>
    </row>
    <row r="31" spans="2:20" ht="17.25" customHeight="1">
      <c r="B31" s="827"/>
      <c r="C31" s="635">
        <v>4210</v>
      </c>
      <c r="D31" s="630"/>
      <c r="E31" s="120" t="s">
        <v>119</v>
      </c>
      <c r="F31" s="92">
        <v>600</v>
      </c>
      <c r="G31" s="229"/>
      <c r="H31" s="90">
        <f t="shared" si="7"/>
        <v>600</v>
      </c>
      <c r="I31" s="229"/>
      <c r="J31" s="90">
        <f t="shared" si="8"/>
        <v>600</v>
      </c>
      <c r="K31" s="229"/>
      <c r="L31" s="90">
        <f t="shared" si="9"/>
        <v>600</v>
      </c>
      <c r="M31" s="229"/>
      <c r="N31" s="90">
        <f t="shared" si="10"/>
        <v>600</v>
      </c>
      <c r="O31" s="229"/>
      <c r="P31" s="90">
        <f t="shared" si="11"/>
        <v>600</v>
      </c>
      <c r="Q31" s="229"/>
      <c r="R31" s="90">
        <f t="shared" si="12"/>
        <v>600</v>
      </c>
      <c r="S31" s="229"/>
      <c r="T31" s="90">
        <f t="shared" si="13"/>
        <v>600</v>
      </c>
    </row>
    <row r="32" spans="2:20" ht="26.25" customHeight="1">
      <c r="B32" s="827"/>
      <c r="C32" s="635">
        <v>4240</v>
      </c>
      <c r="D32" s="630"/>
      <c r="E32" s="120" t="s">
        <v>143</v>
      </c>
      <c r="F32" s="92">
        <v>0</v>
      </c>
      <c r="G32" s="229"/>
      <c r="H32" s="90">
        <f t="shared" si="7"/>
        <v>0</v>
      </c>
      <c r="I32" s="229"/>
      <c r="J32" s="90">
        <f t="shared" si="8"/>
        <v>0</v>
      </c>
      <c r="K32" s="229"/>
      <c r="L32" s="90">
        <f t="shared" si="9"/>
        <v>0</v>
      </c>
      <c r="M32" s="229"/>
      <c r="N32" s="90">
        <f t="shared" si="10"/>
        <v>0</v>
      </c>
      <c r="O32" s="229"/>
      <c r="P32" s="90">
        <f t="shared" si="11"/>
        <v>0</v>
      </c>
      <c r="Q32" s="229"/>
      <c r="R32" s="90">
        <f t="shared" si="12"/>
        <v>0</v>
      </c>
      <c r="S32" s="229"/>
      <c r="T32" s="90">
        <f t="shared" si="13"/>
        <v>0</v>
      </c>
    </row>
    <row r="33" spans="2:20" ht="12.75">
      <c r="B33" s="827"/>
      <c r="C33" s="635">
        <v>4260</v>
      </c>
      <c r="D33" s="630"/>
      <c r="E33" s="120" t="s">
        <v>124</v>
      </c>
      <c r="F33" s="92">
        <v>3000</v>
      </c>
      <c r="G33" s="229"/>
      <c r="H33" s="90">
        <f t="shared" si="7"/>
        <v>3000</v>
      </c>
      <c r="I33" s="229"/>
      <c r="J33" s="90">
        <f t="shared" si="8"/>
        <v>3000</v>
      </c>
      <c r="K33" s="229"/>
      <c r="L33" s="90">
        <f t="shared" si="9"/>
        <v>3000</v>
      </c>
      <c r="M33" s="229"/>
      <c r="N33" s="90">
        <f t="shared" si="10"/>
        <v>3000</v>
      </c>
      <c r="O33" s="229"/>
      <c r="P33" s="90">
        <f t="shared" si="11"/>
        <v>3000</v>
      </c>
      <c r="Q33" s="229"/>
      <c r="R33" s="90">
        <f t="shared" si="12"/>
        <v>3000</v>
      </c>
      <c r="S33" s="229"/>
      <c r="T33" s="90">
        <f t="shared" si="13"/>
        <v>3000</v>
      </c>
    </row>
    <row r="34" spans="2:20" ht="15.75" customHeight="1">
      <c r="B34" s="827"/>
      <c r="C34" s="635">
        <v>4270</v>
      </c>
      <c r="D34" s="630"/>
      <c r="E34" s="120" t="s">
        <v>120</v>
      </c>
      <c r="F34" s="89">
        <v>0</v>
      </c>
      <c r="G34" s="229"/>
      <c r="H34" s="90">
        <f t="shared" si="7"/>
        <v>0</v>
      </c>
      <c r="I34" s="229"/>
      <c r="J34" s="90">
        <f t="shared" si="8"/>
        <v>0</v>
      </c>
      <c r="K34" s="229"/>
      <c r="L34" s="90">
        <f t="shared" si="9"/>
        <v>0</v>
      </c>
      <c r="M34" s="229"/>
      <c r="N34" s="90">
        <f t="shared" si="10"/>
        <v>0</v>
      </c>
      <c r="O34" s="229"/>
      <c r="P34" s="90">
        <f t="shared" si="11"/>
        <v>0</v>
      </c>
      <c r="Q34" s="229"/>
      <c r="R34" s="90">
        <f t="shared" si="12"/>
        <v>0</v>
      </c>
      <c r="S34" s="229"/>
      <c r="T34" s="90">
        <f t="shared" si="13"/>
        <v>0</v>
      </c>
    </row>
    <row r="35" spans="2:20" ht="16.5" customHeight="1">
      <c r="B35" s="827"/>
      <c r="C35" s="635">
        <v>4280</v>
      </c>
      <c r="D35" s="630"/>
      <c r="E35" s="120" t="s">
        <v>132</v>
      </c>
      <c r="F35" s="89">
        <v>0</v>
      </c>
      <c r="G35" s="229"/>
      <c r="H35" s="90">
        <f t="shared" si="7"/>
        <v>0</v>
      </c>
      <c r="I35" s="229"/>
      <c r="J35" s="90">
        <f t="shared" si="8"/>
        <v>0</v>
      </c>
      <c r="K35" s="229"/>
      <c r="L35" s="90">
        <f t="shared" si="9"/>
        <v>0</v>
      </c>
      <c r="M35" s="229"/>
      <c r="N35" s="90">
        <f t="shared" si="10"/>
        <v>0</v>
      </c>
      <c r="O35" s="229"/>
      <c r="P35" s="90">
        <f t="shared" si="11"/>
        <v>0</v>
      </c>
      <c r="Q35" s="229"/>
      <c r="R35" s="90">
        <f t="shared" si="12"/>
        <v>0</v>
      </c>
      <c r="S35" s="229"/>
      <c r="T35" s="90">
        <f t="shared" si="13"/>
        <v>0</v>
      </c>
    </row>
    <row r="36" spans="2:20" ht="16.5" customHeight="1">
      <c r="B36" s="827"/>
      <c r="C36" s="635">
        <v>4300</v>
      </c>
      <c r="D36" s="630"/>
      <c r="E36" s="120" t="s">
        <v>117</v>
      </c>
      <c r="F36" s="89">
        <v>500</v>
      </c>
      <c r="G36" s="229"/>
      <c r="H36" s="90">
        <f t="shared" si="7"/>
        <v>500</v>
      </c>
      <c r="I36" s="229"/>
      <c r="J36" s="90">
        <f t="shared" si="8"/>
        <v>500</v>
      </c>
      <c r="K36" s="229"/>
      <c r="L36" s="90">
        <f t="shared" si="9"/>
        <v>500</v>
      </c>
      <c r="M36" s="229"/>
      <c r="N36" s="90">
        <f t="shared" si="10"/>
        <v>500</v>
      </c>
      <c r="O36" s="229"/>
      <c r="P36" s="90">
        <f t="shared" si="11"/>
        <v>500</v>
      </c>
      <c r="Q36" s="229"/>
      <c r="R36" s="90">
        <f t="shared" si="12"/>
        <v>500</v>
      </c>
      <c r="S36" s="229"/>
      <c r="T36" s="90">
        <f t="shared" si="13"/>
        <v>500</v>
      </c>
    </row>
    <row r="37" spans="2:20" ht="16.5" customHeight="1">
      <c r="B37" s="827"/>
      <c r="C37" s="635">
        <v>4350</v>
      </c>
      <c r="D37" s="630"/>
      <c r="E37" s="120" t="s">
        <v>177</v>
      </c>
      <c r="F37" s="89">
        <v>0</v>
      </c>
      <c r="G37" s="229"/>
      <c r="H37" s="90">
        <f t="shared" si="7"/>
        <v>0</v>
      </c>
      <c r="I37" s="229"/>
      <c r="J37" s="90">
        <f t="shared" si="8"/>
        <v>0</v>
      </c>
      <c r="K37" s="229"/>
      <c r="L37" s="90">
        <f t="shared" si="9"/>
        <v>0</v>
      </c>
      <c r="M37" s="229"/>
      <c r="N37" s="90">
        <f t="shared" si="10"/>
        <v>0</v>
      </c>
      <c r="O37" s="229"/>
      <c r="P37" s="90">
        <f t="shared" si="11"/>
        <v>0</v>
      </c>
      <c r="Q37" s="229"/>
      <c r="R37" s="90">
        <f t="shared" si="12"/>
        <v>0</v>
      </c>
      <c r="S37" s="229"/>
      <c r="T37" s="90">
        <f t="shared" si="13"/>
        <v>0</v>
      </c>
    </row>
    <row r="38" spans="2:20" ht="36" customHeight="1">
      <c r="B38" s="827"/>
      <c r="C38" s="635">
        <v>4370</v>
      </c>
      <c r="D38" s="630"/>
      <c r="E38" s="120" t="s">
        <v>134</v>
      </c>
      <c r="F38" s="89">
        <v>0</v>
      </c>
      <c r="G38" s="229"/>
      <c r="H38" s="90">
        <f t="shared" si="7"/>
        <v>0</v>
      </c>
      <c r="I38" s="229"/>
      <c r="J38" s="90">
        <f t="shared" si="8"/>
        <v>0</v>
      </c>
      <c r="K38" s="229"/>
      <c r="L38" s="90">
        <f t="shared" si="9"/>
        <v>0</v>
      </c>
      <c r="M38" s="229"/>
      <c r="N38" s="90">
        <f t="shared" si="10"/>
        <v>0</v>
      </c>
      <c r="O38" s="229"/>
      <c r="P38" s="90">
        <f t="shared" si="11"/>
        <v>0</v>
      </c>
      <c r="Q38" s="229"/>
      <c r="R38" s="90">
        <f t="shared" si="12"/>
        <v>0</v>
      </c>
      <c r="S38" s="229"/>
      <c r="T38" s="90">
        <f t="shared" si="13"/>
        <v>0</v>
      </c>
    </row>
    <row r="39" spans="2:20" ht="14.25" customHeight="1">
      <c r="B39" s="827"/>
      <c r="C39" s="635">
        <v>4410</v>
      </c>
      <c r="D39" s="630"/>
      <c r="E39" s="122" t="s">
        <v>130</v>
      </c>
      <c r="F39" s="89">
        <v>200</v>
      </c>
      <c r="G39" s="229"/>
      <c r="H39" s="90">
        <f t="shared" si="7"/>
        <v>200</v>
      </c>
      <c r="I39" s="229"/>
      <c r="J39" s="90">
        <f t="shared" si="8"/>
        <v>200</v>
      </c>
      <c r="K39" s="229"/>
      <c r="L39" s="90">
        <f t="shared" si="9"/>
        <v>200</v>
      </c>
      <c r="M39" s="229"/>
      <c r="N39" s="90">
        <f t="shared" si="10"/>
        <v>200</v>
      </c>
      <c r="O39" s="229"/>
      <c r="P39" s="90">
        <f t="shared" si="11"/>
        <v>200</v>
      </c>
      <c r="Q39" s="229"/>
      <c r="R39" s="90">
        <f t="shared" si="12"/>
        <v>200</v>
      </c>
      <c r="S39" s="229"/>
      <c r="T39" s="90">
        <f t="shared" si="13"/>
        <v>200</v>
      </c>
    </row>
    <row r="40" spans="2:20" ht="12.75">
      <c r="B40" s="827"/>
      <c r="C40" s="635">
        <v>4430</v>
      </c>
      <c r="D40" s="630"/>
      <c r="E40" s="120" t="s">
        <v>122</v>
      </c>
      <c r="F40" s="89">
        <v>0</v>
      </c>
      <c r="G40" s="229"/>
      <c r="H40" s="90">
        <f t="shared" si="7"/>
        <v>0</v>
      </c>
      <c r="I40" s="229"/>
      <c r="J40" s="90">
        <f t="shared" si="8"/>
        <v>0</v>
      </c>
      <c r="K40" s="229"/>
      <c r="L40" s="90">
        <f t="shared" si="9"/>
        <v>0</v>
      </c>
      <c r="M40" s="229"/>
      <c r="N40" s="90">
        <f t="shared" si="10"/>
        <v>0</v>
      </c>
      <c r="O40" s="229"/>
      <c r="P40" s="90">
        <f t="shared" si="11"/>
        <v>0</v>
      </c>
      <c r="Q40" s="229"/>
      <c r="R40" s="90">
        <f t="shared" si="12"/>
        <v>0</v>
      </c>
      <c r="S40" s="229"/>
      <c r="T40" s="90">
        <f t="shared" si="13"/>
        <v>0</v>
      </c>
    </row>
    <row r="41" spans="2:20" ht="25.5" customHeight="1">
      <c r="B41" s="827"/>
      <c r="C41" s="635">
        <v>4440</v>
      </c>
      <c r="D41" s="630"/>
      <c r="E41" s="120" t="s">
        <v>135</v>
      </c>
      <c r="F41" s="89">
        <v>2100</v>
      </c>
      <c r="G41" s="229"/>
      <c r="H41" s="90">
        <f t="shared" si="7"/>
        <v>2100</v>
      </c>
      <c r="I41" s="229"/>
      <c r="J41" s="90">
        <f t="shared" si="8"/>
        <v>2100</v>
      </c>
      <c r="K41" s="229"/>
      <c r="L41" s="90">
        <f t="shared" si="9"/>
        <v>2100</v>
      </c>
      <c r="M41" s="229"/>
      <c r="N41" s="90">
        <f t="shared" si="10"/>
        <v>2100</v>
      </c>
      <c r="O41" s="229"/>
      <c r="P41" s="90">
        <f t="shared" si="11"/>
        <v>2100</v>
      </c>
      <c r="Q41" s="229"/>
      <c r="R41" s="90">
        <f t="shared" si="12"/>
        <v>2100</v>
      </c>
      <c r="S41" s="229"/>
      <c r="T41" s="90">
        <f t="shared" si="13"/>
        <v>2100</v>
      </c>
    </row>
    <row r="42" spans="2:20" ht="27" customHeight="1">
      <c r="B42" s="827"/>
      <c r="C42" s="692">
        <v>4700</v>
      </c>
      <c r="D42" s="775"/>
      <c r="E42" s="120" t="s">
        <v>228</v>
      </c>
      <c r="F42" s="89">
        <v>0</v>
      </c>
      <c r="G42" s="229"/>
      <c r="H42" s="90">
        <f t="shared" si="7"/>
        <v>0</v>
      </c>
      <c r="I42" s="229"/>
      <c r="J42" s="90">
        <f t="shared" si="8"/>
        <v>0</v>
      </c>
      <c r="K42" s="229"/>
      <c r="L42" s="90">
        <f t="shared" si="9"/>
        <v>0</v>
      </c>
      <c r="M42" s="229"/>
      <c r="N42" s="90">
        <f t="shared" si="10"/>
        <v>0</v>
      </c>
      <c r="O42" s="229"/>
      <c r="P42" s="90">
        <f t="shared" si="11"/>
        <v>0</v>
      </c>
      <c r="Q42" s="229"/>
      <c r="R42" s="90">
        <f t="shared" si="12"/>
        <v>0</v>
      </c>
      <c r="S42" s="229"/>
      <c r="T42" s="90">
        <f t="shared" si="13"/>
        <v>0</v>
      </c>
    </row>
    <row r="43" spans="2:20" ht="37.5" customHeight="1">
      <c r="B43" s="827"/>
      <c r="C43" s="632">
        <v>4740</v>
      </c>
      <c r="D43" s="632"/>
      <c r="E43" s="166" t="s">
        <v>197</v>
      </c>
      <c r="F43" s="92">
        <v>0</v>
      </c>
      <c r="G43" s="229"/>
      <c r="H43" s="90">
        <f t="shared" si="7"/>
        <v>0</v>
      </c>
      <c r="I43" s="229"/>
      <c r="J43" s="90">
        <f t="shared" si="8"/>
        <v>0</v>
      </c>
      <c r="K43" s="229"/>
      <c r="L43" s="90">
        <f t="shared" si="9"/>
        <v>0</v>
      </c>
      <c r="M43" s="229"/>
      <c r="N43" s="90">
        <f t="shared" si="10"/>
        <v>0</v>
      </c>
      <c r="O43" s="229"/>
      <c r="P43" s="90">
        <f t="shared" si="11"/>
        <v>0</v>
      </c>
      <c r="Q43" s="229"/>
      <c r="R43" s="90">
        <f t="shared" si="12"/>
        <v>0</v>
      </c>
      <c r="S43" s="229"/>
      <c r="T43" s="90">
        <f t="shared" si="13"/>
        <v>0</v>
      </c>
    </row>
    <row r="44" spans="2:20" ht="28.5" customHeight="1">
      <c r="B44" s="828"/>
      <c r="C44" s="829">
        <v>4750</v>
      </c>
      <c r="D44" s="830"/>
      <c r="E44" s="120" t="s">
        <v>136</v>
      </c>
      <c r="F44" s="89">
        <v>0</v>
      </c>
      <c r="G44" s="229"/>
      <c r="H44" s="90">
        <f t="shared" si="7"/>
        <v>0</v>
      </c>
      <c r="I44" s="229"/>
      <c r="J44" s="90">
        <f t="shared" si="8"/>
        <v>0</v>
      </c>
      <c r="K44" s="229"/>
      <c r="L44" s="90">
        <f t="shared" si="9"/>
        <v>0</v>
      </c>
      <c r="M44" s="229"/>
      <c r="N44" s="90">
        <f t="shared" si="10"/>
        <v>0</v>
      </c>
      <c r="O44" s="229"/>
      <c r="P44" s="90">
        <f t="shared" si="11"/>
        <v>0</v>
      </c>
      <c r="Q44" s="229"/>
      <c r="R44" s="90">
        <f t="shared" si="12"/>
        <v>0</v>
      </c>
      <c r="S44" s="229"/>
      <c r="T44" s="90">
        <f t="shared" si="13"/>
        <v>0</v>
      </c>
    </row>
    <row r="45" spans="2:20" ht="15" customHeight="1">
      <c r="B45" s="154">
        <v>80146</v>
      </c>
      <c r="C45" s="831" t="s">
        <v>145</v>
      </c>
      <c r="D45" s="832"/>
      <c r="E45" s="833"/>
      <c r="F45" s="88">
        <f>F46</f>
        <v>8895</v>
      </c>
      <c r="G45" s="229"/>
      <c r="H45" s="88">
        <f>H46</f>
        <v>8895</v>
      </c>
      <c r="I45" s="229"/>
      <c r="J45" s="88">
        <f>J46</f>
        <v>8895</v>
      </c>
      <c r="K45" s="229"/>
      <c r="L45" s="88">
        <f>L46</f>
        <v>8895</v>
      </c>
      <c r="M45" s="229"/>
      <c r="N45" s="88">
        <f>N46</f>
        <v>8895</v>
      </c>
      <c r="O45" s="229"/>
      <c r="P45" s="88">
        <f>P46</f>
        <v>8895</v>
      </c>
      <c r="Q45" s="229"/>
      <c r="R45" s="88">
        <f>R46</f>
        <v>8895</v>
      </c>
      <c r="S45" s="229"/>
      <c r="T45" s="88">
        <f>T46</f>
        <v>8895</v>
      </c>
    </row>
    <row r="46" spans="2:20" ht="13.5" customHeight="1">
      <c r="B46" s="176"/>
      <c r="C46" s="661">
        <v>4300</v>
      </c>
      <c r="D46" s="630"/>
      <c r="E46" s="120" t="s">
        <v>117</v>
      </c>
      <c r="F46" s="89">
        <v>8895</v>
      </c>
      <c r="G46" s="229"/>
      <c r="H46" s="90">
        <f>SUM(F46:G46)</f>
        <v>8895</v>
      </c>
      <c r="I46" s="229"/>
      <c r="J46" s="90">
        <f>SUM(H46:I46)</f>
        <v>8895</v>
      </c>
      <c r="K46" s="229"/>
      <c r="L46" s="90">
        <f>SUM(J46:K46)</f>
        <v>8895</v>
      </c>
      <c r="M46" s="229"/>
      <c r="N46" s="90">
        <f>SUM(L46:M46)</f>
        <v>8895</v>
      </c>
      <c r="O46" s="229"/>
      <c r="P46" s="90">
        <f>SUM(N46:O46)</f>
        <v>8895</v>
      </c>
      <c r="Q46" s="229"/>
      <c r="R46" s="90">
        <f>SUM(P46:Q46)</f>
        <v>8895</v>
      </c>
      <c r="S46" s="229"/>
      <c r="T46" s="90">
        <f>SUM(R46:S46)</f>
        <v>8895</v>
      </c>
    </row>
    <row r="47" spans="2:20" ht="12.75">
      <c r="B47" s="177">
        <v>80195</v>
      </c>
      <c r="C47" s="622" t="s">
        <v>121</v>
      </c>
      <c r="D47" s="772"/>
      <c r="E47" s="773"/>
      <c r="F47" s="88">
        <f>SUM(F48:F54)</f>
        <v>14857</v>
      </c>
      <c r="G47" s="229"/>
      <c r="H47" s="88">
        <f>SUM(H48:H54)</f>
        <v>14857</v>
      </c>
      <c r="I47" s="229"/>
      <c r="J47" s="88">
        <f>SUM(J48:J54)</f>
        <v>14857</v>
      </c>
      <c r="K47" s="229"/>
      <c r="L47" s="88">
        <f>SUM(L48:L54)</f>
        <v>14857</v>
      </c>
      <c r="M47" s="229"/>
      <c r="N47" s="88">
        <f>SUM(N48:N54)</f>
        <v>14857</v>
      </c>
      <c r="O47" s="229"/>
      <c r="P47" s="88">
        <f>SUM(P48:P54)</f>
        <v>14857</v>
      </c>
      <c r="Q47" s="229"/>
      <c r="R47" s="88">
        <f>SUM(R48:R54)</f>
        <v>14857</v>
      </c>
      <c r="S47" s="229"/>
      <c r="T47" s="88">
        <f>SUM(T48:T54)</f>
        <v>14857</v>
      </c>
    </row>
    <row r="48" spans="2:20" ht="21" customHeight="1">
      <c r="B48" s="820"/>
      <c r="C48" s="834">
        <v>4440</v>
      </c>
      <c r="D48" s="775"/>
      <c r="E48" s="120" t="s">
        <v>135</v>
      </c>
      <c r="F48" s="89">
        <v>11900</v>
      </c>
      <c r="G48" s="229"/>
      <c r="H48" s="90">
        <f aca="true" t="shared" si="14" ref="H48:H54">SUM(F48:G48)</f>
        <v>11900</v>
      </c>
      <c r="I48" s="229"/>
      <c r="J48" s="90">
        <f aca="true" t="shared" si="15" ref="J48:J54">SUM(H48:I48)</f>
        <v>11900</v>
      </c>
      <c r="K48" s="229"/>
      <c r="L48" s="90">
        <f aca="true" t="shared" si="16" ref="L48:L54">SUM(J48:K48)</f>
        <v>11900</v>
      </c>
      <c r="M48" s="229"/>
      <c r="N48" s="90">
        <f aca="true" t="shared" si="17" ref="N48:N54">SUM(L48:M48)</f>
        <v>11900</v>
      </c>
      <c r="O48" s="229"/>
      <c r="P48" s="90">
        <f aca="true" t="shared" si="18" ref="P48:P54">SUM(N48:O48)</f>
        <v>11900</v>
      </c>
      <c r="Q48" s="229"/>
      <c r="R48" s="90">
        <f aca="true" t="shared" si="19" ref="R48:R54">SUM(P48:Q48)</f>
        <v>11900</v>
      </c>
      <c r="S48" s="229"/>
      <c r="T48" s="90">
        <f aca="true" t="shared" si="20" ref="T48:T54">SUM(R48:S48)</f>
        <v>11900</v>
      </c>
    </row>
    <row r="49" spans="2:20" ht="22.5">
      <c r="B49" s="821"/>
      <c r="C49" s="747">
        <v>4010</v>
      </c>
      <c r="D49" s="747"/>
      <c r="E49" s="174" t="s">
        <v>126</v>
      </c>
      <c r="F49" s="98">
        <v>1764</v>
      </c>
      <c r="G49" s="231"/>
      <c r="H49" s="93">
        <f t="shared" si="14"/>
        <v>1764</v>
      </c>
      <c r="I49" s="231"/>
      <c r="J49" s="93">
        <f t="shared" si="15"/>
        <v>1764</v>
      </c>
      <c r="K49" s="231"/>
      <c r="L49" s="93">
        <f t="shared" si="16"/>
        <v>1764</v>
      </c>
      <c r="M49" s="231"/>
      <c r="N49" s="93">
        <f t="shared" si="17"/>
        <v>1764</v>
      </c>
      <c r="O49" s="231"/>
      <c r="P49" s="93">
        <f t="shared" si="18"/>
        <v>1764</v>
      </c>
      <c r="Q49" s="231"/>
      <c r="R49" s="93">
        <f t="shared" si="19"/>
        <v>1764</v>
      </c>
      <c r="S49" s="231"/>
      <c r="T49" s="93">
        <f t="shared" si="20"/>
        <v>1764</v>
      </c>
    </row>
    <row r="50" spans="2:20" ht="12.75">
      <c r="B50" s="821"/>
      <c r="C50" s="747">
        <v>4110</v>
      </c>
      <c r="D50" s="747"/>
      <c r="E50" s="174" t="s">
        <v>127</v>
      </c>
      <c r="F50" s="98">
        <v>308</v>
      </c>
      <c r="G50" s="231"/>
      <c r="H50" s="93">
        <f t="shared" si="14"/>
        <v>308</v>
      </c>
      <c r="I50" s="231"/>
      <c r="J50" s="93">
        <f t="shared" si="15"/>
        <v>308</v>
      </c>
      <c r="K50" s="231"/>
      <c r="L50" s="93">
        <f t="shared" si="16"/>
        <v>308</v>
      </c>
      <c r="M50" s="231"/>
      <c r="N50" s="93">
        <f t="shared" si="17"/>
        <v>308</v>
      </c>
      <c r="O50" s="231"/>
      <c r="P50" s="93">
        <f t="shared" si="18"/>
        <v>308</v>
      </c>
      <c r="Q50" s="231"/>
      <c r="R50" s="93">
        <f t="shared" si="19"/>
        <v>308</v>
      </c>
      <c r="S50" s="231"/>
      <c r="T50" s="93">
        <f t="shared" si="20"/>
        <v>308</v>
      </c>
    </row>
    <row r="51" spans="2:20" ht="12.75">
      <c r="B51" s="821"/>
      <c r="C51" s="747">
        <v>4120</v>
      </c>
      <c r="D51" s="747"/>
      <c r="E51" s="174" t="s">
        <v>128</v>
      </c>
      <c r="F51" s="93">
        <v>43</v>
      </c>
      <c r="G51" s="231"/>
      <c r="H51" s="93">
        <f t="shared" si="14"/>
        <v>43</v>
      </c>
      <c r="I51" s="231"/>
      <c r="J51" s="93">
        <f t="shared" si="15"/>
        <v>43</v>
      </c>
      <c r="K51" s="231"/>
      <c r="L51" s="93">
        <f t="shared" si="16"/>
        <v>43</v>
      </c>
      <c r="M51" s="231"/>
      <c r="N51" s="93">
        <f t="shared" si="17"/>
        <v>43</v>
      </c>
      <c r="O51" s="231"/>
      <c r="P51" s="93">
        <f t="shared" si="18"/>
        <v>43</v>
      </c>
      <c r="Q51" s="231"/>
      <c r="R51" s="93">
        <f t="shared" si="19"/>
        <v>43</v>
      </c>
      <c r="S51" s="231"/>
      <c r="T51" s="93">
        <f t="shared" si="20"/>
        <v>43</v>
      </c>
    </row>
    <row r="52" spans="2:20" ht="12.75">
      <c r="B52" s="821"/>
      <c r="C52" s="794">
        <v>4170</v>
      </c>
      <c r="D52" s="628"/>
      <c r="E52" s="165" t="s">
        <v>131</v>
      </c>
      <c r="F52" s="98">
        <v>842</v>
      </c>
      <c r="G52" s="231"/>
      <c r="H52" s="93">
        <f t="shared" si="14"/>
        <v>842</v>
      </c>
      <c r="I52" s="231"/>
      <c r="J52" s="93">
        <f t="shared" si="15"/>
        <v>842</v>
      </c>
      <c r="K52" s="231"/>
      <c r="L52" s="93">
        <f t="shared" si="16"/>
        <v>842</v>
      </c>
      <c r="M52" s="231"/>
      <c r="N52" s="93">
        <f t="shared" si="17"/>
        <v>842</v>
      </c>
      <c r="O52" s="231"/>
      <c r="P52" s="93">
        <f t="shared" si="18"/>
        <v>842</v>
      </c>
      <c r="Q52" s="231"/>
      <c r="R52" s="93">
        <f t="shared" si="19"/>
        <v>842</v>
      </c>
      <c r="S52" s="231"/>
      <c r="T52" s="93">
        <f t="shared" si="20"/>
        <v>842</v>
      </c>
    </row>
    <row r="53" spans="6:20" ht="12.75">
      <c r="F53" s="92">
        <v>0</v>
      </c>
      <c r="G53" s="229"/>
      <c r="H53" s="90">
        <f t="shared" si="14"/>
        <v>0</v>
      </c>
      <c r="I53" s="229"/>
      <c r="J53" s="90">
        <f t="shared" si="15"/>
        <v>0</v>
      </c>
      <c r="K53" s="229"/>
      <c r="L53" s="90">
        <f t="shared" si="16"/>
        <v>0</v>
      </c>
      <c r="M53" s="229"/>
      <c r="N53" s="90">
        <f t="shared" si="17"/>
        <v>0</v>
      </c>
      <c r="O53" s="229"/>
      <c r="P53" s="90">
        <f t="shared" si="18"/>
        <v>0</v>
      </c>
      <c r="Q53" s="229"/>
      <c r="R53" s="90">
        <f t="shared" si="19"/>
        <v>0</v>
      </c>
      <c r="S53" s="229"/>
      <c r="T53" s="90">
        <f t="shared" si="20"/>
        <v>0</v>
      </c>
    </row>
    <row r="54" spans="6:20" ht="12.75">
      <c r="F54" s="89">
        <v>0</v>
      </c>
      <c r="G54" s="229"/>
      <c r="H54" s="90">
        <f t="shared" si="14"/>
        <v>0</v>
      </c>
      <c r="I54" s="229"/>
      <c r="J54" s="90">
        <f t="shared" si="15"/>
        <v>0</v>
      </c>
      <c r="K54" s="229"/>
      <c r="L54" s="90">
        <f t="shared" si="16"/>
        <v>0</v>
      </c>
      <c r="M54" s="229"/>
      <c r="N54" s="90">
        <f t="shared" si="17"/>
        <v>0</v>
      </c>
      <c r="O54" s="229"/>
      <c r="P54" s="90">
        <f t="shared" si="18"/>
        <v>0</v>
      </c>
      <c r="Q54" s="229"/>
      <c r="R54" s="90">
        <f t="shared" si="19"/>
        <v>0</v>
      </c>
      <c r="S54" s="229"/>
      <c r="T54" s="90">
        <f t="shared" si="20"/>
        <v>0</v>
      </c>
    </row>
    <row r="55" spans="2:20" ht="12.75">
      <c r="B55" s="154">
        <v>85415</v>
      </c>
      <c r="C55" s="622" t="s">
        <v>113</v>
      </c>
      <c r="D55" s="772"/>
      <c r="E55" s="773"/>
      <c r="F55" s="88">
        <f>SUM(F56:F64)</f>
        <v>61644</v>
      </c>
      <c r="G55" s="229"/>
      <c r="H55" s="88">
        <f>SUM(H56:H64)</f>
        <v>62896</v>
      </c>
      <c r="I55" s="229"/>
      <c r="J55" s="88">
        <f>SUM(J56:J64)</f>
        <v>62896</v>
      </c>
      <c r="K55" s="229"/>
      <c r="L55" s="88">
        <f>SUM(L56:L64)</f>
        <v>62896</v>
      </c>
      <c r="M55" s="229"/>
      <c r="N55" s="88">
        <f>SUM(N56:N64)</f>
        <v>62896</v>
      </c>
      <c r="O55" s="229"/>
      <c r="P55" s="88">
        <f>SUM(P56:P64)</f>
        <v>62896</v>
      </c>
      <c r="Q55" s="229"/>
      <c r="R55" s="88">
        <f>SUM(R56:R64)</f>
        <v>62896</v>
      </c>
      <c r="S55" s="229"/>
      <c r="T55" s="88">
        <f>SUM(T56:T64)</f>
        <v>62896</v>
      </c>
    </row>
    <row r="56" spans="2:20" ht="12.75">
      <c r="B56" s="614"/>
      <c r="C56" s="741">
        <v>3240</v>
      </c>
      <c r="D56" s="783"/>
      <c r="E56" s="169" t="s">
        <v>222</v>
      </c>
      <c r="F56" s="94">
        <v>14550</v>
      </c>
      <c r="G56" s="229"/>
      <c r="H56" s="94">
        <f aca="true" t="shared" si="21" ref="H56:H64">SUM(F56:G56)</f>
        <v>14550</v>
      </c>
      <c r="I56" s="229"/>
      <c r="J56" s="94">
        <f aca="true" t="shared" si="22" ref="J56:J64">SUM(H56:I56)</f>
        <v>14550</v>
      </c>
      <c r="K56" s="229"/>
      <c r="L56" s="94">
        <f aca="true" t="shared" si="23" ref="L56:L64">SUM(J56:K56)</f>
        <v>14550</v>
      </c>
      <c r="M56" s="229"/>
      <c r="N56" s="94">
        <f aca="true" t="shared" si="24" ref="N56:N64">SUM(L56:M56)</f>
        <v>14550</v>
      </c>
      <c r="O56" s="229"/>
      <c r="P56" s="94">
        <f aca="true" t="shared" si="25" ref="P56:P64">SUM(N56:O56)</f>
        <v>14550</v>
      </c>
      <c r="Q56" s="229"/>
      <c r="R56" s="94">
        <f aca="true" t="shared" si="26" ref="R56:R64">SUM(P56:Q56)</f>
        <v>14550</v>
      </c>
      <c r="S56" s="229"/>
      <c r="T56" s="94">
        <f aca="true" t="shared" si="27" ref="T56:T64">SUM(R56:S56)</f>
        <v>14550</v>
      </c>
    </row>
    <row r="57" spans="2:20" ht="12.75">
      <c r="B57" s="614"/>
      <c r="C57" s="741">
        <v>3248</v>
      </c>
      <c r="D57" s="783"/>
      <c r="E57" s="169" t="s">
        <v>222</v>
      </c>
      <c r="F57" s="94">
        <v>32024</v>
      </c>
      <c r="G57" s="229">
        <v>-2104</v>
      </c>
      <c r="H57" s="94">
        <f t="shared" si="21"/>
        <v>29920</v>
      </c>
      <c r="I57" s="229"/>
      <c r="J57" s="94">
        <f t="shared" si="22"/>
        <v>29920</v>
      </c>
      <c r="K57" s="229"/>
      <c r="L57" s="94">
        <f t="shared" si="23"/>
        <v>29920</v>
      </c>
      <c r="M57" s="229"/>
      <c r="N57" s="94">
        <f t="shared" si="24"/>
        <v>29920</v>
      </c>
      <c r="O57" s="229"/>
      <c r="P57" s="94">
        <f t="shared" si="25"/>
        <v>29920</v>
      </c>
      <c r="Q57" s="229"/>
      <c r="R57" s="94">
        <f t="shared" si="26"/>
        <v>29920</v>
      </c>
      <c r="S57" s="229"/>
      <c r="T57" s="94">
        <f t="shared" si="27"/>
        <v>29920</v>
      </c>
    </row>
    <row r="58" spans="2:20" ht="12.75">
      <c r="B58" s="614"/>
      <c r="C58" s="741">
        <v>3249</v>
      </c>
      <c r="D58" s="783"/>
      <c r="E58" s="169" t="s">
        <v>222</v>
      </c>
      <c r="F58" s="94">
        <v>15070</v>
      </c>
      <c r="G58" s="229">
        <v>-990</v>
      </c>
      <c r="H58" s="94">
        <f t="shared" si="21"/>
        <v>14080</v>
      </c>
      <c r="I58" s="229"/>
      <c r="J58" s="94">
        <f t="shared" si="22"/>
        <v>14080</v>
      </c>
      <c r="K58" s="229"/>
      <c r="L58" s="94">
        <f t="shared" si="23"/>
        <v>14080</v>
      </c>
      <c r="M58" s="229"/>
      <c r="N58" s="94">
        <f t="shared" si="24"/>
        <v>14080</v>
      </c>
      <c r="O58" s="229"/>
      <c r="P58" s="94">
        <f t="shared" si="25"/>
        <v>14080</v>
      </c>
      <c r="Q58" s="229"/>
      <c r="R58" s="94">
        <f t="shared" si="26"/>
        <v>14080</v>
      </c>
      <c r="S58" s="229"/>
      <c r="T58" s="94">
        <f t="shared" si="27"/>
        <v>14080</v>
      </c>
    </row>
    <row r="59" spans="1:20" ht="12.75">
      <c r="A59" s="157"/>
      <c r="B59" s="614"/>
      <c r="C59" s="627">
        <v>4178</v>
      </c>
      <c r="D59" s="628"/>
      <c r="E59" s="165" t="s">
        <v>131</v>
      </c>
      <c r="F59" s="446"/>
      <c r="G59" s="86">
        <v>1665</v>
      </c>
      <c r="H59" s="93">
        <f t="shared" si="21"/>
        <v>1665</v>
      </c>
      <c r="I59" s="86"/>
      <c r="J59" s="93">
        <f t="shared" si="22"/>
        <v>1665</v>
      </c>
      <c r="K59" s="86"/>
      <c r="L59" s="93">
        <f t="shared" si="23"/>
        <v>1665</v>
      </c>
      <c r="M59" s="86"/>
      <c r="N59" s="93">
        <f t="shared" si="24"/>
        <v>1665</v>
      </c>
      <c r="O59" s="86"/>
      <c r="P59" s="93">
        <f t="shared" si="25"/>
        <v>1665</v>
      </c>
      <c r="Q59" s="86"/>
      <c r="R59" s="93">
        <f t="shared" si="26"/>
        <v>1665</v>
      </c>
      <c r="S59" s="86"/>
      <c r="T59" s="93">
        <f t="shared" si="27"/>
        <v>1665</v>
      </c>
    </row>
    <row r="60" spans="2:20" ht="12.75">
      <c r="B60" s="614"/>
      <c r="C60" s="627">
        <v>4179</v>
      </c>
      <c r="D60" s="628"/>
      <c r="E60" s="165" t="s">
        <v>131</v>
      </c>
      <c r="F60" s="446"/>
      <c r="G60" s="86">
        <v>784</v>
      </c>
      <c r="H60" s="93">
        <f t="shared" si="21"/>
        <v>784</v>
      </c>
      <c r="I60" s="86"/>
      <c r="J60" s="93">
        <f t="shared" si="22"/>
        <v>784</v>
      </c>
      <c r="K60" s="86"/>
      <c r="L60" s="93">
        <f t="shared" si="23"/>
        <v>784</v>
      </c>
      <c r="M60" s="86"/>
      <c r="N60" s="93">
        <f t="shared" si="24"/>
        <v>784</v>
      </c>
      <c r="O60" s="86"/>
      <c r="P60" s="93">
        <f t="shared" si="25"/>
        <v>784</v>
      </c>
      <c r="Q60" s="86"/>
      <c r="R60" s="93">
        <f t="shared" si="26"/>
        <v>784</v>
      </c>
      <c r="S60" s="86"/>
      <c r="T60" s="93">
        <f t="shared" si="27"/>
        <v>784</v>
      </c>
    </row>
    <row r="61" spans="2:20" ht="12.75">
      <c r="B61" s="614"/>
      <c r="C61" s="629">
        <v>4218</v>
      </c>
      <c r="D61" s="630"/>
      <c r="E61" s="120" t="s">
        <v>119</v>
      </c>
      <c r="F61" s="61"/>
      <c r="G61" s="86">
        <v>965</v>
      </c>
      <c r="H61" s="90">
        <f t="shared" si="21"/>
        <v>965</v>
      </c>
      <c r="I61" s="86"/>
      <c r="J61" s="90">
        <f t="shared" si="22"/>
        <v>965</v>
      </c>
      <c r="K61" s="86"/>
      <c r="L61" s="90">
        <f t="shared" si="23"/>
        <v>965</v>
      </c>
      <c r="M61" s="86"/>
      <c r="N61" s="90">
        <f t="shared" si="24"/>
        <v>965</v>
      </c>
      <c r="O61" s="86"/>
      <c r="P61" s="90">
        <f t="shared" si="25"/>
        <v>965</v>
      </c>
      <c r="Q61" s="86"/>
      <c r="R61" s="90">
        <f t="shared" si="26"/>
        <v>965</v>
      </c>
      <c r="S61" s="86"/>
      <c r="T61" s="90">
        <f t="shared" si="27"/>
        <v>965</v>
      </c>
    </row>
    <row r="62" spans="2:20" ht="12.75">
      <c r="B62" s="614"/>
      <c r="C62" s="629">
        <v>4219</v>
      </c>
      <c r="D62" s="630"/>
      <c r="E62" s="120" t="s">
        <v>119</v>
      </c>
      <c r="F62" s="61"/>
      <c r="G62" s="86">
        <v>454</v>
      </c>
      <c r="H62" s="90">
        <f t="shared" si="21"/>
        <v>454</v>
      </c>
      <c r="I62" s="86"/>
      <c r="J62" s="90">
        <f t="shared" si="22"/>
        <v>454</v>
      </c>
      <c r="K62" s="86"/>
      <c r="L62" s="90">
        <f t="shared" si="23"/>
        <v>454</v>
      </c>
      <c r="M62" s="86"/>
      <c r="N62" s="90">
        <f t="shared" si="24"/>
        <v>454</v>
      </c>
      <c r="O62" s="86"/>
      <c r="P62" s="90">
        <f t="shared" si="25"/>
        <v>454</v>
      </c>
      <c r="Q62" s="86"/>
      <c r="R62" s="90">
        <f t="shared" si="26"/>
        <v>454</v>
      </c>
      <c r="S62" s="86"/>
      <c r="T62" s="90">
        <f t="shared" si="27"/>
        <v>454</v>
      </c>
    </row>
    <row r="63" spans="2:20" ht="33.75">
      <c r="B63" s="614"/>
      <c r="C63" s="631">
        <v>4748</v>
      </c>
      <c r="D63" s="632"/>
      <c r="E63" s="166" t="s">
        <v>197</v>
      </c>
      <c r="F63" s="61"/>
      <c r="G63" s="86">
        <v>325</v>
      </c>
      <c r="H63" s="90">
        <f t="shared" si="21"/>
        <v>325</v>
      </c>
      <c r="I63" s="86"/>
      <c r="J63" s="90">
        <f t="shared" si="22"/>
        <v>325</v>
      </c>
      <c r="K63" s="86"/>
      <c r="L63" s="90">
        <f t="shared" si="23"/>
        <v>325</v>
      </c>
      <c r="M63" s="86"/>
      <c r="N63" s="90">
        <f t="shared" si="24"/>
        <v>325</v>
      </c>
      <c r="O63" s="86"/>
      <c r="P63" s="90">
        <f t="shared" si="25"/>
        <v>325</v>
      </c>
      <c r="Q63" s="86"/>
      <c r="R63" s="90">
        <f t="shared" si="26"/>
        <v>325</v>
      </c>
      <c r="S63" s="86"/>
      <c r="T63" s="90">
        <f t="shared" si="27"/>
        <v>325</v>
      </c>
    </row>
    <row r="64" spans="2:20" ht="33.75">
      <c r="B64" s="614"/>
      <c r="C64" s="631">
        <v>4749</v>
      </c>
      <c r="D64" s="632"/>
      <c r="E64" s="166" t="s">
        <v>197</v>
      </c>
      <c r="F64" s="61"/>
      <c r="G64" s="86">
        <v>153</v>
      </c>
      <c r="H64" s="90">
        <f t="shared" si="21"/>
        <v>153</v>
      </c>
      <c r="I64" s="86"/>
      <c r="J64" s="90">
        <f t="shared" si="22"/>
        <v>153</v>
      </c>
      <c r="K64" s="86"/>
      <c r="L64" s="90">
        <f t="shared" si="23"/>
        <v>153</v>
      </c>
      <c r="M64" s="86"/>
      <c r="N64" s="90">
        <f t="shared" si="24"/>
        <v>153</v>
      </c>
      <c r="O64" s="86"/>
      <c r="P64" s="90">
        <f t="shared" si="25"/>
        <v>153</v>
      </c>
      <c r="Q64" s="86"/>
      <c r="R64" s="90">
        <f t="shared" si="26"/>
        <v>153</v>
      </c>
      <c r="S64" s="86"/>
      <c r="T64" s="90">
        <f t="shared" si="27"/>
        <v>153</v>
      </c>
    </row>
  </sheetData>
  <mergeCells count="83">
    <mergeCell ref="C43:D43"/>
    <mergeCell ref="C55:E55"/>
    <mergeCell ref="C46:D46"/>
    <mergeCell ref="C47:E47"/>
    <mergeCell ref="C48:D48"/>
    <mergeCell ref="C49:D49"/>
    <mergeCell ref="C50:D50"/>
    <mergeCell ref="C51:D51"/>
    <mergeCell ref="C52:D52"/>
    <mergeCell ref="C35:D35"/>
    <mergeCell ref="C44:D44"/>
    <mergeCell ref="C45:E45"/>
    <mergeCell ref="C39:D39"/>
    <mergeCell ref="C40:D40"/>
    <mergeCell ref="C41:D41"/>
    <mergeCell ref="C36:D36"/>
    <mergeCell ref="C37:D37"/>
    <mergeCell ref="C38:D38"/>
    <mergeCell ref="C42:D42"/>
    <mergeCell ref="C31:D31"/>
    <mergeCell ref="C32:D32"/>
    <mergeCell ref="C33:D33"/>
    <mergeCell ref="C34:D34"/>
    <mergeCell ref="C22:D22"/>
    <mergeCell ref="C23:D23"/>
    <mergeCell ref="C24:E24"/>
    <mergeCell ref="B25:B44"/>
    <mergeCell ref="C25:D25"/>
    <mergeCell ref="C26:D26"/>
    <mergeCell ref="C27:D27"/>
    <mergeCell ref="C28:D28"/>
    <mergeCell ref="C29:D29"/>
    <mergeCell ref="C30:D30"/>
    <mergeCell ref="C18:D18"/>
    <mergeCell ref="C19:D19"/>
    <mergeCell ref="C20:D20"/>
    <mergeCell ref="C21:D21"/>
    <mergeCell ref="C14:D14"/>
    <mergeCell ref="C15:D15"/>
    <mergeCell ref="C16:D16"/>
    <mergeCell ref="C17:D17"/>
    <mergeCell ref="R1:R2"/>
    <mergeCell ref="S1:S2"/>
    <mergeCell ref="T1:T2"/>
    <mergeCell ref="N1:N2"/>
    <mergeCell ref="O1:O2"/>
    <mergeCell ref="P1:P2"/>
    <mergeCell ref="Q1:Q2"/>
    <mergeCell ref="K1:K2"/>
    <mergeCell ref="L1:L2"/>
    <mergeCell ref="M1:M2"/>
    <mergeCell ref="B3:E3"/>
    <mergeCell ref="H1:H2"/>
    <mergeCell ref="I1:I2"/>
    <mergeCell ref="J1:J2"/>
    <mergeCell ref="E1:E2"/>
    <mergeCell ref="F1:F2"/>
    <mergeCell ref="C13:D13"/>
    <mergeCell ref="G1:G2"/>
    <mergeCell ref="A1:A2"/>
    <mergeCell ref="B1:B2"/>
    <mergeCell ref="C1:D2"/>
    <mergeCell ref="C4:E4"/>
    <mergeCell ref="C57:D57"/>
    <mergeCell ref="B5:B23"/>
    <mergeCell ref="C5:D5"/>
    <mergeCell ref="C6:D6"/>
    <mergeCell ref="C7:D7"/>
    <mergeCell ref="C8:D8"/>
    <mergeCell ref="C9:D9"/>
    <mergeCell ref="C10:D10"/>
    <mergeCell ref="C11:D11"/>
    <mergeCell ref="C12:D12"/>
    <mergeCell ref="C58:D58"/>
    <mergeCell ref="B48:B52"/>
    <mergeCell ref="C63:D63"/>
    <mergeCell ref="C64:D64"/>
    <mergeCell ref="B56:B64"/>
    <mergeCell ref="C59:D59"/>
    <mergeCell ref="C60:D60"/>
    <mergeCell ref="C61:D61"/>
    <mergeCell ref="C62:D62"/>
    <mergeCell ref="C56:D56"/>
  </mergeCells>
  <printOptions/>
  <pageMargins left="0.75" right="0.75" top="1" bottom="1" header="0.5" footer="0.5"/>
  <pageSetup horizontalDpi="600" verticalDpi="600" orientation="portrait" paperSize="9" scale="82" r:id="rId1"/>
  <headerFooter alignWithMargins="0">
    <oddHeader xml:space="preserve">&amp;C&amp;A </oddHeader>
  </headerFooter>
  <rowBreaks count="1" manualBreakCount="1">
    <brk id="44" max="255" man="1"/>
  </rowBreaks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64"/>
  <sheetViews>
    <sheetView view="pageBreakPreview" zoomScale="60" workbookViewId="0" topLeftCell="A34">
      <selection activeCell="H3" sqref="H3"/>
    </sheetView>
  </sheetViews>
  <sheetFormatPr defaultColWidth="9.140625" defaultRowHeight="12.75"/>
  <cols>
    <col min="1" max="1" width="6.7109375" style="0" customWidth="1"/>
    <col min="2" max="2" width="9.00390625" style="0" customWidth="1"/>
    <col min="3" max="3" width="1.28515625" style="0" customWidth="1"/>
    <col min="5" max="5" width="27.57421875" style="0" customWidth="1"/>
    <col min="6" max="6" width="15.28125" style="0" customWidth="1"/>
    <col min="7" max="7" width="12.7109375" style="0" customWidth="1"/>
    <col min="8" max="8" width="16.00390625" style="0" customWidth="1"/>
    <col min="9" max="9" width="14.140625" style="0" customWidth="1"/>
    <col min="10" max="10" width="17.00390625" style="0" customWidth="1"/>
    <col min="11" max="11" width="12.140625" style="0" customWidth="1"/>
    <col min="12" max="12" width="16.140625" style="0" customWidth="1"/>
    <col min="13" max="13" width="13.140625" style="0" customWidth="1"/>
    <col min="14" max="14" width="15.28125" style="0" customWidth="1"/>
    <col min="15" max="15" width="11.8515625" style="0" customWidth="1"/>
    <col min="16" max="16" width="16.00390625" style="0" customWidth="1"/>
    <col min="17" max="17" width="12.140625" style="0" customWidth="1"/>
    <col min="18" max="18" width="15.140625" style="0" customWidth="1"/>
    <col min="19" max="19" width="11.8515625" style="0" customWidth="1"/>
    <col min="20" max="20" width="18.00390625" style="0" customWidth="1"/>
  </cols>
  <sheetData>
    <row r="1" spans="1:20" ht="12.75" customHeight="1">
      <c r="A1" s="759" t="s">
        <v>0</v>
      </c>
      <c r="B1" s="761" t="s">
        <v>1</v>
      </c>
      <c r="C1" s="718" t="s">
        <v>2</v>
      </c>
      <c r="D1" s="763"/>
      <c r="E1" s="717" t="s">
        <v>3</v>
      </c>
      <c r="F1" s="710" t="s">
        <v>114</v>
      </c>
      <c r="G1" s="708" t="s">
        <v>5</v>
      </c>
      <c r="H1" s="706" t="s">
        <v>115</v>
      </c>
      <c r="I1" s="708" t="s">
        <v>5</v>
      </c>
      <c r="J1" s="706" t="s">
        <v>115</v>
      </c>
      <c r="K1" s="708" t="s">
        <v>5</v>
      </c>
      <c r="L1" s="706" t="s">
        <v>115</v>
      </c>
      <c r="M1" s="708" t="s">
        <v>5</v>
      </c>
      <c r="N1" s="706" t="s">
        <v>115</v>
      </c>
      <c r="O1" s="708" t="s">
        <v>116</v>
      </c>
      <c r="P1" s="706" t="s">
        <v>115</v>
      </c>
      <c r="Q1" s="708" t="s">
        <v>116</v>
      </c>
      <c r="R1" s="706" t="s">
        <v>115</v>
      </c>
      <c r="S1" s="708" t="s">
        <v>116</v>
      </c>
      <c r="T1" s="712" t="s">
        <v>115</v>
      </c>
    </row>
    <row r="2" spans="1:20" ht="12.75">
      <c r="A2" s="760"/>
      <c r="B2" s="762"/>
      <c r="C2" s="764"/>
      <c r="D2" s="765"/>
      <c r="E2" s="766"/>
      <c r="F2" s="711"/>
      <c r="G2" s="709"/>
      <c r="H2" s="707"/>
      <c r="I2" s="709"/>
      <c r="J2" s="707"/>
      <c r="K2" s="709"/>
      <c r="L2" s="707"/>
      <c r="M2" s="709"/>
      <c r="N2" s="707"/>
      <c r="O2" s="709"/>
      <c r="P2" s="707"/>
      <c r="Q2" s="709"/>
      <c r="R2" s="707"/>
      <c r="S2" s="709"/>
      <c r="T2" s="713"/>
    </row>
    <row r="3" spans="1:20" ht="17.25" customHeight="1">
      <c r="A3" s="262"/>
      <c r="B3" s="262"/>
      <c r="C3" s="835" t="s">
        <v>227</v>
      </c>
      <c r="D3" s="835"/>
      <c r="E3" s="835"/>
      <c r="F3" s="263">
        <f>F4+F24+F45+F47+F55</f>
        <v>1319425</v>
      </c>
      <c r="G3" s="266">
        <f>SUM(G4:G64)</f>
        <v>27028</v>
      </c>
      <c r="H3" s="263">
        <f>H4+H24+H45+H47+H55</f>
        <v>1346453</v>
      </c>
      <c r="I3" s="264"/>
      <c r="J3" s="263">
        <f>J4+J24+J45+J47+J55</f>
        <v>1346453</v>
      </c>
      <c r="K3" s="264"/>
      <c r="L3" s="263">
        <f>L4+L24+L45+L47+L55</f>
        <v>1346453</v>
      </c>
      <c r="M3" s="264"/>
      <c r="N3" s="263">
        <f>N4+N24+N45+N47+N55</f>
        <v>1346453</v>
      </c>
      <c r="O3" s="265"/>
      <c r="P3" s="263">
        <f>P4+P24+P45+P47+P55</f>
        <v>1346453</v>
      </c>
      <c r="Q3" s="265"/>
      <c r="R3" s="263">
        <f>R4+R24+R45+R47+R55</f>
        <v>1346453</v>
      </c>
      <c r="S3" s="265"/>
      <c r="T3" s="263">
        <f>T4+T24+T45+T47+T55</f>
        <v>1346453</v>
      </c>
    </row>
    <row r="4" spans="2:20" ht="12.75">
      <c r="B4" s="127">
        <v>80120</v>
      </c>
      <c r="C4" s="622" t="s">
        <v>199</v>
      </c>
      <c r="D4" s="772"/>
      <c r="E4" s="773"/>
      <c r="F4" s="88">
        <f>F5+F6+F7+F8+F9+F10+F11+F12+F13+F14+F15+F16+F17+F18+F19+F20+F21+F22+F23</f>
        <v>36268</v>
      </c>
      <c r="G4" s="229"/>
      <c r="H4" s="88">
        <f>H5+H6+H7+H8+H9+H10+H11+H12+H13+H14+H15+H16+H17+H18+H19+H20+H21+H22+H23</f>
        <v>36268</v>
      </c>
      <c r="I4" s="229"/>
      <c r="J4" s="88">
        <f>J5+J6+J7+J8+J9+J10+J11+J12+J13+J14+J15+J16+J17+J18+J19+J20+J21+J22+J23</f>
        <v>36268</v>
      </c>
      <c r="K4" s="229"/>
      <c r="L4" s="88">
        <f>L5+L6+L7+L8+L9+L10+L11+L12+L13+L14+L15+L16+L17+L18+L19+L20+L21+L22+L23</f>
        <v>36268</v>
      </c>
      <c r="M4" s="229"/>
      <c r="N4" s="88">
        <f>N5+N6+N7+N8+N9+N10+N11+N12+N13+N14+N15+N16+N17+N18+N19+N20+N21+N22+N23</f>
        <v>36268</v>
      </c>
      <c r="O4" s="229"/>
      <c r="P4" s="88">
        <f>P5+P6+P7+P8+P9+P10+P11+P12+P13+P14+P15+P16+P17+P18+P19+P20+P21+P22+P23</f>
        <v>36268</v>
      </c>
      <c r="Q4" s="229"/>
      <c r="R4" s="88">
        <f>R5+R6+R7+R8+R9+R10+R11+R12+R13+R14+R15+R16+R17+R18+R19+R20+R21+R22+R23</f>
        <v>36268</v>
      </c>
      <c r="S4" s="229"/>
      <c r="T4" s="88">
        <f>T5+T6+T7+T8+T9+T10+T11+T12+T13+T14+T15+T16+T17+T18+T19+T20+T21+T22+T23</f>
        <v>36268</v>
      </c>
    </row>
    <row r="5" spans="2:20" ht="36" customHeight="1">
      <c r="B5" s="822"/>
      <c r="C5" s="705">
        <v>2540</v>
      </c>
      <c r="D5" s="757"/>
      <c r="E5" s="181" t="s">
        <v>200</v>
      </c>
      <c r="F5" s="187">
        <v>0</v>
      </c>
      <c r="G5" s="229"/>
      <c r="H5" s="182">
        <f aca="true" t="shared" si="0" ref="H5:H23">SUM(F5:G5)</f>
        <v>0</v>
      </c>
      <c r="I5" s="229"/>
      <c r="J5" s="182">
        <f aca="true" t="shared" si="1" ref="J5:J23">SUM(H5:I5)</f>
        <v>0</v>
      </c>
      <c r="K5" s="229"/>
      <c r="L5" s="182">
        <f aca="true" t="shared" si="2" ref="L5:L23">SUM(J5:K5)</f>
        <v>0</v>
      </c>
      <c r="M5" s="229"/>
      <c r="N5" s="182">
        <f aca="true" t="shared" si="3" ref="N5:N23">SUM(L5:M5)</f>
        <v>0</v>
      </c>
      <c r="O5" s="229"/>
      <c r="P5" s="182">
        <f aca="true" t="shared" si="4" ref="P5:P23">SUM(N5:O5)</f>
        <v>0</v>
      </c>
      <c r="Q5" s="229"/>
      <c r="R5" s="182">
        <f aca="true" t="shared" si="5" ref="R5:R23">SUM(P5:Q5)</f>
        <v>0</v>
      </c>
      <c r="S5" s="229"/>
      <c r="T5" s="182">
        <f aca="true" t="shared" si="6" ref="T5:T23">SUM(R5:S5)</f>
        <v>0</v>
      </c>
    </row>
    <row r="6" spans="2:20" ht="26.25" customHeight="1">
      <c r="B6" s="823"/>
      <c r="C6" s="662">
        <v>3020</v>
      </c>
      <c r="D6" s="783"/>
      <c r="E6" s="169" t="s">
        <v>137</v>
      </c>
      <c r="F6" s="97">
        <v>0</v>
      </c>
      <c r="G6" s="229"/>
      <c r="H6" s="94">
        <f t="shared" si="0"/>
        <v>0</v>
      </c>
      <c r="I6" s="229"/>
      <c r="J6" s="94">
        <f t="shared" si="1"/>
        <v>0</v>
      </c>
      <c r="K6" s="229"/>
      <c r="L6" s="94">
        <f t="shared" si="2"/>
        <v>0</v>
      </c>
      <c r="M6" s="229"/>
      <c r="N6" s="94">
        <f t="shared" si="3"/>
        <v>0</v>
      </c>
      <c r="O6" s="229"/>
      <c r="P6" s="94">
        <f t="shared" si="4"/>
        <v>0</v>
      </c>
      <c r="Q6" s="229"/>
      <c r="R6" s="94">
        <f t="shared" si="5"/>
        <v>0</v>
      </c>
      <c r="S6" s="229"/>
      <c r="T6" s="94">
        <f t="shared" si="6"/>
        <v>0</v>
      </c>
    </row>
    <row r="7" spans="2:20" ht="24" customHeight="1">
      <c r="B7" s="823"/>
      <c r="C7" s="656">
        <v>4010</v>
      </c>
      <c r="D7" s="660"/>
      <c r="E7" s="165" t="s">
        <v>126</v>
      </c>
      <c r="F7" s="98">
        <v>23650</v>
      </c>
      <c r="G7" s="231"/>
      <c r="H7" s="93">
        <f t="shared" si="0"/>
        <v>23650</v>
      </c>
      <c r="I7" s="231"/>
      <c r="J7" s="93">
        <f t="shared" si="1"/>
        <v>23650</v>
      </c>
      <c r="K7" s="231"/>
      <c r="L7" s="93">
        <f t="shared" si="2"/>
        <v>23650</v>
      </c>
      <c r="M7" s="231"/>
      <c r="N7" s="93">
        <f t="shared" si="3"/>
        <v>23650</v>
      </c>
      <c r="O7" s="231"/>
      <c r="P7" s="93">
        <f t="shared" si="4"/>
        <v>23650</v>
      </c>
      <c r="Q7" s="231"/>
      <c r="R7" s="93">
        <f t="shared" si="5"/>
        <v>23650</v>
      </c>
      <c r="S7" s="231"/>
      <c r="T7" s="93">
        <f t="shared" si="6"/>
        <v>23650</v>
      </c>
    </row>
    <row r="8" spans="2:20" ht="16.5" customHeight="1">
      <c r="B8" s="823"/>
      <c r="C8" s="656">
        <v>4040</v>
      </c>
      <c r="D8" s="660"/>
      <c r="E8" s="165" t="s">
        <v>169</v>
      </c>
      <c r="F8" s="93">
        <v>1900</v>
      </c>
      <c r="G8" s="231"/>
      <c r="H8" s="93">
        <f t="shared" si="0"/>
        <v>1900</v>
      </c>
      <c r="I8" s="231"/>
      <c r="J8" s="93">
        <f t="shared" si="1"/>
        <v>1900</v>
      </c>
      <c r="K8" s="231"/>
      <c r="L8" s="93">
        <f t="shared" si="2"/>
        <v>1900</v>
      </c>
      <c r="M8" s="231"/>
      <c r="N8" s="93">
        <f t="shared" si="3"/>
        <v>1900</v>
      </c>
      <c r="O8" s="231"/>
      <c r="P8" s="93">
        <f t="shared" si="4"/>
        <v>1900</v>
      </c>
      <c r="Q8" s="231"/>
      <c r="R8" s="93">
        <f t="shared" si="5"/>
        <v>1900</v>
      </c>
      <c r="S8" s="231"/>
      <c r="T8" s="93">
        <f t="shared" si="6"/>
        <v>1900</v>
      </c>
    </row>
    <row r="9" spans="2:20" ht="17.25" customHeight="1">
      <c r="B9" s="823"/>
      <c r="C9" s="656">
        <v>4110</v>
      </c>
      <c r="D9" s="660"/>
      <c r="E9" s="165" t="s">
        <v>127</v>
      </c>
      <c r="F9" s="234">
        <v>4343</v>
      </c>
      <c r="G9" s="231"/>
      <c r="H9" s="93">
        <f t="shared" si="0"/>
        <v>4343</v>
      </c>
      <c r="I9" s="231"/>
      <c r="J9" s="93">
        <f t="shared" si="1"/>
        <v>4343</v>
      </c>
      <c r="K9" s="231"/>
      <c r="L9" s="93">
        <f t="shared" si="2"/>
        <v>4343</v>
      </c>
      <c r="M9" s="231"/>
      <c r="N9" s="93">
        <f t="shared" si="3"/>
        <v>4343</v>
      </c>
      <c r="O9" s="231"/>
      <c r="P9" s="93">
        <f t="shared" si="4"/>
        <v>4343</v>
      </c>
      <c r="Q9" s="231"/>
      <c r="R9" s="93">
        <f t="shared" si="5"/>
        <v>4343</v>
      </c>
      <c r="S9" s="231"/>
      <c r="T9" s="93">
        <f t="shared" si="6"/>
        <v>4343</v>
      </c>
    </row>
    <row r="10" spans="2:20" ht="14.25" customHeight="1">
      <c r="B10" s="823"/>
      <c r="C10" s="656">
        <v>4120</v>
      </c>
      <c r="D10" s="660"/>
      <c r="E10" s="165" t="s">
        <v>128</v>
      </c>
      <c r="F10" s="234">
        <v>610</v>
      </c>
      <c r="G10" s="231"/>
      <c r="H10" s="93">
        <f t="shared" si="0"/>
        <v>610</v>
      </c>
      <c r="I10" s="231"/>
      <c r="J10" s="93">
        <f t="shared" si="1"/>
        <v>610</v>
      </c>
      <c r="K10" s="231"/>
      <c r="L10" s="93">
        <f t="shared" si="2"/>
        <v>610</v>
      </c>
      <c r="M10" s="231"/>
      <c r="N10" s="93">
        <f t="shared" si="3"/>
        <v>610</v>
      </c>
      <c r="O10" s="231"/>
      <c r="P10" s="93">
        <f t="shared" si="4"/>
        <v>610</v>
      </c>
      <c r="Q10" s="231"/>
      <c r="R10" s="93">
        <f t="shared" si="5"/>
        <v>610</v>
      </c>
      <c r="S10" s="231"/>
      <c r="T10" s="93">
        <f t="shared" si="6"/>
        <v>610</v>
      </c>
    </row>
    <row r="11" spans="2:20" ht="17.25" customHeight="1">
      <c r="B11" s="823"/>
      <c r="C11" s="656">
        <v>4170</v>
      </c>
      <c r="D11" s="634"/>
      <c r="E11" s="165" t="s">
        <v>131</v>
      </c>
      <c r="F11" s="98">
        <v>0</v>
      </c>
      <c r="G11" s="231"/>
      <c r="H11" s="93">
        <f t="shared" si="0"/>
        <v>0</v>
      </c>
      <c r="I11" s="231"/>
      <c r="J11" s="93">
        <f t="shared" si="1"/>
        <v>0</v>
      </c>
      <c r="K11" s="231"/>
      <c r="L11" s="93">
        <f t="shared" si="2"/>
        <v>0</v>
      </c>
      <c r="M11" s="231"/>
      <c r="N11" s="93">
        <f t="shared" si="3"/>
        <v>0</v>
      </c>
      <c r="O11" s="231"/>
      <c r="P11" s="93">
        <f t="shared" si="4"/>
        <v>0</v>
      </c>
      <c r="Q11" s="231"/>
      <c r="R11" s="93">
        <f t="shared" si="5"/>
        <v>0</v>
      </c>
      <c r="S11" s="231"/>
      <c r="T11" s="93">
        <f t="shared" si="6"/>
        <v>0</v>
      </c>
    </row>
    <row r="12" spans="2:20" ht="17.25" customHeight="1">
      <c r="B12" s="823"/>
      <c r="C12" s="635">
        <v>4210</v>
      </c>
      <c r="D12" s="630"/>
      <c r="E12" s="120" t="s">
        <v>119</v>
      </c>
      <c r="F12" s="92">
        <v>1800</v>
      </c>
      <c r="G12" s="229"/>
      <c r="H12" s="90">
        <f t="shared" si="0"/>
        <v>1800</v>
      </c>
      <c r="I12" s="229"/>
      <c r="J12" s="90">
        <f t="shared" si="1"/>
        <v>1800</v>
      </c>
      <c r="K12" s="229"/>
      <c r="L12" s="90">
        <f t="shared" si="2"/>
        <v>1800</v>
      </c>
      <c r="M12" s="229"/>
      <c r="N12" s="90">
        <f t="shared" si="3"/>
        <v>1800</v>
      </c>
      <c r="O12" s="229"/>
      <c r="P12" s="90">
        <f t="shared" si="4"/>
        <v>1800</v>
      </c>
      <c r="Q12" s="229"/>
      <c r="R12" s="90">
        <f t="shared" si="5"/>
        <v>1800</v>
      </c>
      <c r="S12" s="229"/>
      <c r="T12" s="90">
        <f t="shared" si="6"/>
        <v>1800</v>
      </c>
    </row>
    <row r="13" spans="2:20" ht="16.5" customHeight="1">
      <c r="B13" s="823"/>
      <c r="C13" s="635">
        <v>4260</v>
      </c>
      <c r="D13" s="630"/>
      <c r="E13" s="120" t="s">
        <v>124</v>
      </c>
      <c r="F13" s="92">
        <v>400</v>
      </c>
      <c r="G13" s="229"/>
      <c r="H13" s="90">
        <f t="shared" si="0"/>
        <v>400</v>
      </c>
      <c r="I13" s="229"/>
      <c r="J13" s="90">
        <f t="shared" si="1"/>
        <v>400</v>
      </c>
      <c r="K13" s="229"/>
      <c r="L13" s="90">
        <f t="shared" si="2"/>
        <v>400</v>
      </c>
      <c r="M13" s="229"/>
      <c r="N13" s="90">
        <f t="shared" si="3"/>
        <v>400</v>
      </c>
      <c r="O13" s="229"/>
      <c r="P13" s="90">
        <f t="shared" si="4"/>
        <v>400</v>
      </c>
      <c r="Q13" s="229"/>
      <c r="R13" s="90">
        <f t="shared" si="5"/>
        <v>400</v>
      </c>
      <c r="S13" s="229"/>
      <c r="T13" s="90">
        <f t="shared" si="6"/>
        <v>400</v>
      </c>
    </row>
    <row r="14" spans="2:20" ht="14.25" customHeight="1">
      <c r="B14" s="823"/>
      <c r="C14" s="635">
        <v>4270</v>
      </c>
      <c r="D14" s="630"/>
      <c r="E14" s="120" t="s">
        <v>120</v>
      </c>
      <c r="F14" s="92">
        <v>0</v>
      </c>
      <c r="G14" s="229"/>
      <c r="H14" s="90">
        <f t="shared" si="0"/>
        <v>0</v>
      </c>
      <c r="I14" s="229"/>
      <c r="J14" s="90">
        <f t="shared" si="1"/>
        <v>0</v>
      </c>
      <c r="K14" s="229"/>
      <c r="L14" s="90">
        <f t="shared" si="2"/>
        <v>0</v>
      </c>
      <c r="M14" s="229"/>
      <c r="N14" s="90">
        <f t="shared" si="3"/>
        <v>0</v>
      </c>
      <c r="O14" s="229"/>
      <c r="P14" s="90">
        <f t="shared" si="4"/>
        <v>0</v>
      </c>
      <c r="Q14" s="229"/>
      <c r="R14" s="90">
        <f t="shared" si="5"/>
        <v>0</v>
      </c>
      <c r="S14" s="229"/>
      <c r="T14" s="90">
        <f t="shared" si="6"/>
        <v>0</v>
      </c>
    </row>
    <row r="15" spans="2:20" ht="18" customHeight="1">
      <c r="B15" s="823"/>
      <c r="C15" s="635">
        <v>4280</v>
      </c>
      <c r="D15" s="630"/>
      <c r="E15" s="120" t="s">
        <v>132</v>
      </c>
      <c r="F15" s="89">
        <v>95</v>
      </c>
      <c r="G15" s="229"/>
      <c r="H15" s="90">
        <f t="shared" si="0"/>
        <v>95</v>
      </c>
      <c r="I15" s="229"/>
      <c r="J15" s="90">
        <f t="shared" si="1"/>
        <v>95</v>
      </c>
      <c r="K15" s="229"/>
      <c r="L15" s="90">
        <f t="shared" si="2"/>
        <v>95</v>
      </c>
      <c r="M15" s="229"/>
      <c r="N15" s="90">
        <f t="shared" si="3"/>
        <v>95</v>
      </c>
      <c r="O15" s="229"/>
      <c r="P15" s="90">
        <f t="shared" si="4"/>
        <v>95</v>
      </c>
      <c r="Q15" s="229"/>
      <c r="R15" s="90">
        <f t="shared" si="5"/>
        <v>95</v>
      </c>
      <c r="S15" s="229"/>
      <c r="T15" s="90">
        <f t="shared" si="6"/>
        <v>95</v>
      </c>
    </row>
    <row r="16" spans="2:20" ht="16.5" customHeight="1">
      <c r="B16" s="823"/>
      <c r="C16" s="635">
        <v>4300</v>
      </c>
      <c r="D16" s="630"/>
      <c r="E16" s="120" t="s">
        <v>117</v>
      </c>
      <c r="F16" s="89">
        <v>1000</v>
      </c>
      <c r="G16" s="229"/>
      <c r="H16" s="90">
        <f t="shared" si="0"/>
        <v>1000</v>
      </c>
      <c r="I16" s="229"/>
      <c r="J16" s="90">
        <f t="shared" si="1"/>
        <v>1000</v>
      </c>
      <c r="K16" s="229"/>
      <c r="L16" s="90">
        <f t="shared" si="2"/>
        <v>1000</v>
      </c>
      <c r="M16" s="229"/>
      <c r="N16" s="90">
        <f t="shared" si="3"/>
        <v>1000</v>
      </c>
      <c r="O16" s="229"/>
      <c r="P16" s="90">
        <f t="shared" si="4"/>
        <v>1000</v>
      </c>
      <c r="Q16" s="229"/>
      <c r="R16" s="90">
        <f t="shared" si="5"/>
        <v>1000</v>
      </c>
      <c r="S16" s="229"/>
      <c r="T16" s="90">
        <f t="shared" si="6"/>
        <v>1000</v>
      </c>
    </row>
    <row r="17" spans="2:20" ht="15.75" customHeight="1">
      <c r="B17" s="823"/>
      <c r="C17" s="635">
        <v>4350</v>
      </c>
      <c r="D17" s="630"/>
      <c r="E17" s="120" t="s">
        <v>177</v>
      </c>
      <c r="F17" s="89">
        <v>100</v>
      </c>
      <c r="G17" s="229"/>
      <c r="H17" s="90">
        <f t="shared" si="0"/>
        <v>100</v>
      </c>
      <c r="I17" s="229"/>
      <c r="J17" s="90">
        <f t="shared" si="1"/>
        <v>100</v>
      </c>
      <c r="K17" s="229"/>
      <c r="L17" s="90">
        <f t="shared" si="2"/>
        <v>100</v>
      </c>
      <c r="M17" s="229"/>
      <c r="N17" s="90">
        <f t="shared" si="3"/>
        <v>100</v>
      </c>
      <c r="O17" s="229"/>
      <c r="P17" s="90">
        <f t="shared" si="4"/>
        <v>100</v>
      </c>
      <c r="Q17" s="229"/>
      <c r="R17" s="90">
        <f t="shared" si="5"/>
        <v>100</v>
      </c>
      <c r="S17" s="229"/>
      <c r="T17" s="90">
        <f t="shared" si="6"/>
        <v>100</v>
      </c>
    </row>
    <row r="18" spans="2:20" ht="39" customHeight="1">
      <c r="B18" s="823"/>
      <c r="C18" s="635">
        <v>4370</v>
      </c>
      <c r="D18" s="630"/>
      <c r="E18" s="120" t="s">
        <v>134</v>
      </c>
      <c r="F18" s="89">
        <v>170</v>
      </c>
      <c r="G18" s="229"/>
      <c r="H18" s="90">
        <f t="shared" si="0"/>
        <v>170</v>
      </c>
      <c r="I18" s="229"/>
      <c r="J18" s="90">
        <f t="shared" si="1"/>
        <v>170</v>
      </c>
      <c r="K18" s="229"/>
      <c r="L18" s="90">
        <f t="shared" si="2"/>
        <v>170</v>
      </c>
      <c r="M18" s="229"/>
      <c r="N18" s="90">
        <f t="shared" si="3"/>
        <v>170</v>
      </c>
      <c r="O18" s="229"/>
      <c r="P18" s="90">
        <f t="shared" si="4"/>
        <v>170</v>
      </c>
      <c r="Q18" s="229"/>
      <c r="R18" s="90">
        <f t="shared" si="5"/>
        <v>170</v>
      </c>
      <c r="S18" s="229"/>
      <c r="T18" s="90">
        <f t="shared" si="6"/>
        <v>170</v>
      </c>
    </row>
    <row r="19" spans="2:20" ht="15" customHeight="1">
      <c r="B19" s="823"/>
      <c r="C19" s="635">
        <v>4410</v>
      </c>
      <c r="D19" s="630"/>
      <c r="E19" s="122" t="s">
        <v>130</v>
      </c>
      <c r="F19" s="89">
        <v>0</v>
      </c>
      <c r="G19" s="229"/>
      <c r="H19" s="90">
        <f t="shared" si="0"/>
        <v>0</v>
      </c>
      <c r="I19" s="229"/>
      <c r="J19" s="90">
        <f t="shared" si="1"/>
        <v>0</v>
      </c>
      <c r="K19" s="229"/>
      <c r="L19" s="90">
        <f t="shared" si="2"/>
        <v>0</v>
      </c>
      <c r="M19" s="229"/>
      <c r="N19" s="90">
        <f t="shared" si="3"/>
        <v>0</v>
      </c>
      <c r="O19" s="229"/>
      <c r="P19" s="90">
        <f t="shared" si="4"/>
        <v>0</v>
      </c>
      <c r="Q19" s="229"/>
      <c r="R19" s="90">
        <f t="shared" si="5"/>
        <v>0</v>
      </c>
      <c r="S19" s="229"/>
      <c r="T19" s="90">
        <f t="shared" si="6"/>
        <v>0</v>
      </c>
    </row>
    <row r="20" spans="2:20" ht="15" customHeight="1">
      <c r="B20" s="823"/>
      <c r="C20" s="635">
        <v>4430</v>
      </c>
      <c r="D20" s="630"/>
      <c r="E20" s="120" t="s">
        <v>122</v>
      </c>
      <c r="F20" s="89">
        <v>0</v>
      </c>
      <c r="G20" s="229"/>
      <c r="H20" s="90">
        <f t="shared" si="0"/>
        <v>0</v>
      </c>
      <c r="I20" s="229"/>
      <c r="J20" s="90">
        <f t="shared" si="1"/>
        <v>0</v>
      </c>
      <c r="K20" s="229"/>
      <c r="L20" s="90">
        <f t="shared" si="2"/>
        <v>0</v>
      </c>
      <c r="M20" s="229"/>
      <c r="N20" s="90">
        <f t="shared" si="3"/>
        <v>0</v>
      </c>
      <c r="O20" s="229"/>
      <c r="P20" s="90">
        <f t="shared" si="4"/>
        <v>0</v>
      </c>
      <c r="Q20" s="229"/>
      <c r="R20" s="90">
        <f t="shared" si="5"/>
        <v>0</v>
      </c>
      <c r="S20" s="229"/>
      <c r="T20" s="90">
        <f t="shared" si="6"/>
        <v>0</v>
      </c>
    </row>
    <row r="21" spans="2:20" ht="26.25" customHeight="1">
      <c r="B21" s="823"/>
      <c r="C21" s="635">
        <v>4440</v>
      </c>
      <c r="D21" s="630"/>
      <c r="E21" s="120" t="s">
        <v>135</v>
      </c>
      <c r="F21" s="89">
        <v>1890</v>
      </c>
      <c r="G21" s="229"/>
      <c r="H21" s="90">
        <f t="shared" si="0"/>
        <v>1890</v>
      </c>
      <c r="I21" s="229"/>
      <c r="J21" s="90">
        <f t="shared" si="1"/>
        <v>1890</v>
      </c>
      <c r="K21" s="229"/>
      <c r="L21" s="90">
        <f t="shared" si="2"/>
        <v>1890</v>
      </c>
      <c r="M21" s="229"/>
      <c r="N21" s="90">
        <f t="shared" si="3"/>
        <v>1890</v>
      </c>
      <c r="O21" s="229"/>
      <c r="P21" s="90">
        <f t="shared" si="4"/>
        <v>1890</v>
      </c>
      <c r="Q21" s="229"/>
      <c r="R21" s="90">
        <f t="shared" si="5"/>
        <v>1890</v>
      </c>
      <c r="S21" s="229"/>
      <c r="T21" s="90">
        <f t="shared" si="6"/>
        <v>1890</v>
      </c>
    </row>
    <row r="22" spans="2:20" ht="38.25" customHeight="1">
      <c r="B22" s="823"/>
      <c r="C22" s="635">
        <v>4740</v>
      </c>
      <c r="D22" s="630"/>
      <c r="E22" s="120" t="s">
        <v>197</v>
      </c>
      <c r="F22" s="92">
        <v>90</v>
      </c>
      <c r="G22" s="229"/>
      <c r="H22" s="90">
        <f t="shared" si="0"/>
        <v>90</v>
      </c>
      <c r="I22" s="229"/>
      <c r="J22" s="90">
        <f t="shared" si="1"/>
        <v>90</v>
      </c>
      <c r="K22" s="229"/>
      <c r="L22" s="90">
        <f t="shared" si="2"/>
        <v>90</v>
      </c>
      <c r="M22" s="229"/>
      <c r="N22" s="90">
        <f t="shared" si="3"/>
        <v>90</v>
      </c>
      <c r="O22" s="229"/>
      <c r="P22" s="90">
        <f t="shared" si="4"/>
        <v>90</v>
      </c>
      <c r="Q22" s="229"/>
      <c r="R22" s="90">
        <f t="shared" si="5"/>
        <v>90</v>
      </c>
      <c r="S22" s="229"/>
      <c r="T22" s="90">
        <f t="shared" si="6"/>
        <v>90</v>
      </c>
    </row>
    <row r="23" spans="2:20" ht="28.5" customHeight="1">
      <c r="B23" s="824"/>
      <c r="C23" s="635">
        <v>4750</v>
      </c>
      <c r="D23" s="630"/>
      <c r="E23" s="120" t="s">
        <v>136</v>
      </c>
      <c r="F23" s="92">
        <v>220</v>
      </c>
      <c r="G23" s="229"/>
      <c r="H23" s="90">
        <f t="shared" si="0"/>
        <v>220</v>
      </c>
      <c r="I23" s="229"/>
      <c r="J23" s="90">
        <f t="shared" si="1"/>
        <v>220</v>
      </c>
      <c r="K23" s="229"/>
      <c r="L23" s="90">
        <f t="shared" si="2"/>
        <v>220</v>
      </c>
      <c r="M23" s="229"/>
      <c r="N23" s="90">
        <f t="shared" si="3"/>
        <v>220</v>
      </c>
      <c r="O23" s="229"/>
      <c r="P23" s="90">
        <f t="shared" si="4"/>
        <v>220</v>
      </c>
      <c r="Q23" s="229"/>
      <c r="R23" s="90">
        <f t="shared" si="5"/>
        <v>220</v>
      </c>
      <c r="S23" s="229"/>
      <c r="T23" s="90">
        <f t="shared" si="6"/>
        <v>220</v>
      </c>
    </row>
    <row r="24" spans="2:20" ht="12.75">
      <c r="B24" s="127">
        <v>80130</v>
      </c>
      <c r="C24" s="622" t="s">
        <v>201</v>
      </c>
      <c r="D24" s="772"/>
      <c r="E24" s="773"/>
      <c r="F24" s="88">
        <f>F25+F26+F27+F28+F29+F30+F31+F32+F33+F34+F35+F36+F37+F38+F39+F40+F41+F42+F43+F44</f>
        <v>1221674</v>
      </c>
      <c r="G24" s="229"/>
      <c r="H24" s="88">
        <f>H25+H26+H27+H28+H29+H30+H31+H32+H33+H34+H35+H36+H37+H38+H39+H40+H41+H42+H43+H44</f>
        <v>1243417</v>
      </c>
      <c r="I24" s="229"/>
      <c r="J24" s="88">
        <f>J25+J26+J27+J28+J29+J30+J31+J32+J33+J34+J35+J36+J37+J38+J39+J40+J41+J42+J43+J44</f>
        <v>1243417</v>
      </c>
      <c r="K24" s="229"/>
      <c r="L24" s="88">
        <f>L25+L26+L27+L28+L29+L30+L31+L32+L33+L34+L35+L36+L37+L38+L39+L40+L41+L42+L43+L44</f>
        <v>1243417</v>
      </c>
      <c r="M24" s="229"/>
      <c r="N24" s="88">
        <f>N25+N26+N27+N28+N29+N30+N31+N32+N33+N34+N35+N36+N37+N38+N39+N40+N41+N42+N43+N44</f>
        <v>1243417</v>
      </c>
      <c r="O24" s="229"/>
      <c r="P24" s="88">
        <f>P25+P26+P27+P28+P29+P30+P31+P32+P33+P34+P35+P36+P37+P38+P39+P40+P41+P42+P43+P44</f>
        <v>1243417</v>
      </c>
      <c r="Q24" s="229"/>
      <c r="R24" s="88">
        <f>R25+R26+R27+R28+R29+R30+R31+R32+R33+R34+R35+R36+R37+R38+R39+R40+R41+R42+R43+R44</f>
        <v>1243417</v>
      </c>
      <c r="S24" s="229"/>
      <c r="T24" s="88">
        <f>T25+T26+T27+T28+T29+T30+T31+T32+T33+T34+T35+T36+T37+T38+T39+T40+T41+T42+T43+T44</f>
        <v>1243417</v>
      </c>
    </row>
    <row r="25" spans="2:20" ht="24.75" customHeight="1">
      <c r="B25" s="676"/>
      <c r="C25" s="662">
        <v>3020</v>
      </c>
      <c r="D25" s="783"/>
      <c r="E25" s="169" t="s">
        <v>137</v>
      </c>
      <c r="F25" s="97">
        <v>1000</v>
      </c>
      <c r="G25" s="229"/>
      <c r="H25" s="94">
        <f aca="true" t="shared" si="7" ref="H25:H44">SUM(F25:G25)</f>
        <v>1000</v>
      </c>
      <c r="I25" s="229"/>
      <c r="J25" s="94">
        <f aca="true" t="shared" si="8" ref="J25:J44">SUM(H25:I25)</f>
        <v>1000</v>
      </c>
      <c r="K25" s="229"/>
      <c r="L25" s="94">
        <f aca="true" t="shared" si="9" ref="L25:L44">SUM(J25:K25)</f>
        <v>1000</v>
      </c>
      <c r="M25" s="229"/>
      <c r="N25" s="94">
        <f aca="true" t="shared" si="10" ref="N25:N44">SUM(L25:M25)</f>
        <v>1000</v>
      </c>
      <c r="O25" s="229"/>
      <c r="P25" s="94">
        <f aca="true" t="shared" si="11" ref="P25:P44">SUM(N25:O25)</f>
        <v>1000</v>
      </c>
      <c r="Q25" s="229"/>
      <c r="R25" s="94">
        <f aca="true" t="shared" si="12" ref="R25:R44">SUM(P25:Q25)</f>
        <v>1000</v>
      </c>
      <c r="S25" s="229"/>
      <c r="T25" s="94">
        <f aca="true" t="shared" si="13" ref="T25:T44">SUM(R25:S25)</f>
        <v>1000</v>
      </c>
    </row>
    <row r="26" spans="2:20" ht="24" customHeight="1">
      <c r="B26" s="827"/>
      <c r="C26" s="656">
        <v>4010</v>
      </c>
      <c r="D26" s="660"/>
      <c r="E26" s="165" t="s">
        <v>126</v>
      </c>
      <c r="F26" s="98">
        <v>813862</v>
      </c>
      <c r="G26" s="231">
        <v>21743</v>
      </c>
      <c r="H26" s="93">
        <f t="shared" si="7"/>
        <v>835605</v>
      </c>
      <c r="I26" s="231"/>
      <c r="J26" s="93">
        <f t="shared" si="8"/>
        <v>835605</v>
      </c>
      <c r="K26" s="231"/>
      <c r="L26" s="93">
        <f t="shared" si="9"/>
        <v>835605</v>
      </c>
      <c r="M26" s="231"/>
      <c r="N26" s="93">
        <f t="shared" si="10"/>
        <v>835605</v>
      </c>
      <c r="O26" s="231"/>
      <c r="P26" s="93">
        <f t="shared" si="11"/>
        <v>835605</v>
      </c>
      <c r="Q26" s="231"/>
      <c r="R26" s="93">
        <f t="shared" si="12"/>
        <v>835605</v>
      </c>
      <c r="S26" s="231"/>
      <c r="T26" s="93">
        <f t="shared" si="13"/>
        <v>835605</v>
      </c>
    </row>
    <row r="27" spans="2:20" ht="16.5" customHeight="1">
      <c r="B27" s="827"/>
      <c r="C27" s="656">
        <v>4040</v>
      </c>
      <c r="D27" s="660"/>
      <c r="E27" s="165" t="s">
        <v>169</v>
      </c>
      <c r="F27" s="98">
        <v>66544</v>
      </c>
      <c r="G27" s="231"/>
      <c r="H27" s="93">
        <f t="shared" si="7"/>
        <v>66544</v>
      </c>
      <c r="I27" s="231"/>
      <c r="J27" s="93">
        <f t="shared" si="8"/>
        <v>66544</v>
      </c>
      <c r="K27" s="231"/>
      <c r="L27" s="93">
        <f t="shared" si="9"/>
        <v>66544</v>
      </c>
      <c r="M27" s="231"/>
      <c r="N27" s="93">
        <f t="shared" si="10"/>
        <v>66544</v>
      </c>
      <c r="O27" s="231"/>
      <c r="P27" s="93">
        <f t="shared" si="11"/>
        <v>66544</v>
      </c>
      <c r="Q27" s="231"/>
      <c r="R27" s="93">
        <f t="shared" si="12"/>
        <v>66544</v>
      </c>
      <c r="S27" s="231"/>
      <c r="T27" s="93">
        <f t="shared" si="13"/>
        <v>66544</v>
      </c>
    </row>
    <row r="28" spans="2:20" ht="17.25" customHeight="1">
      <c r="B28" s="827"/>
      <c r="C28" s="656">
        <v>4110</v>
      </c>
      <c r="D28" s="660"/>
      <c r="E28" s="165" t="s">
        <v>127</v>
      </c>
      <c r="F28" s="98">
        <v>153058</v>
      </c>
      <c r="G28" s="231"/>
      <c r="H28" s="93">
        <f t="shared" si="7"/>
        <v>153058</v>
      </c>
      <c r="I28" s="231"/>
      <c r="J28" s="93">
        <f t="shared" si="8"/>
        <v>153058</v>
      </c>
      <c r="K28" s="231"/>
      <c r="L28" s="93">
        <f t="shared" si="9"/>
        <v>153058</v>
      </c>
      <c r="M28" s="231"/>
      <c r="N28" s="93">
        <f t="shared" si="10"/>
        <v>153058</v>
      </c>
      <c r="O28" s="231"/>
      <c r="P28" s="93">
        <f t="shared" si="11"/>
        <v>153058</v>
      </c>
      <c r="Q28" s="231"/>
      <c r="R28" s="93">
        <f t="shared" si="12"/>
        <v>153058</v>
      </c>
      <c r="S28" s="231"/>
      <c r="T28" s="93">
        <f t="shared" si="13"/>
        <v>153058</v>
      </c>
    </row>
    <row r="29" spans="2:20" ht="15" customHeight="1">
      <c r="B29" s="827"/>
      <c r="C29" s="656">
        <v>4120</v>
      </c>
      <c r="D29" s="660"/>
      <c r="E29" s="165" t="s">
        <v>128</v>
      </c>
      <c r="F29" s="93">
        <v>21600</v>
      </c>
      <c r="G29" s="231"/>
      <c r="H29" s="93">
        <f t="shared" si="7"/>
        <v>21600</v>
      </c>
      <c r="I29" s="231"/>
      <c r="J29" s="93">
        <f t="shared" si="8"/>
        <v>21600</v>
      </c>
      <c r="K29" s="231"/>
      <c r="L29" s="93">
        <f t="shared" si="9"/>
        <v>21600</v>
      </c>
      <c r="M29" s="231"/>
      <c r="N29" s="93">
        <f t="shared" si="10"/>
        <v>21600</v>
      </c>
      <c r="O29" s="231"/>
      <c r="P29" s="93">
        <f t="shared" si="11"/>
        <v>21600</v>
      </c>
      <c r="Q29" s="231"/>
      <c r="R29" s="93">
        <f t="shared" si="12"/>
        <v>21600</v>
      </c>
      <c r="S29" s="231"/>
      <c r="T29" s="93">
        <f t="shared" si="13"/>
        <v>21600</v>
      </c>
    </row>
    <row r="30" spans="2:20" ht="15" customHeight="1">
      <c r="B30" s="827"/>
      <c r="C30" s="656">
        <v>4170</v>
      </c>
      <c r="D30" s="660"/>
      <c r="E30" s="165" t="s">
        <v>131</v>
      </c>
      <c r="F30" s="98">
        <v>2000</v>
      </c>
      <c r="G30" s="231"/>
      <c r="H30" s="93">
        <f t="shared" si="7"/>
        <v>2000</v>
      </c>
      <c r="I30" s="231"/>
      <c r="J30" s="93">
        <f t="shared" si="8"/>
        <v>2000</v>
      </c>
      <c r="K30" s="231"/>
      <c r="L30" s="93">
        <f t="shared" si="9"/>
        <v>2000</v>
      </c>
      <c r="M30" s="231"/>
      <c r="N30" s="93">
        <f t="shared" si="10"/>
        <v>2000</v>
      </c>
      <c r="O30" s="231"/>
      <c r="P30" s="93">
        <f t="shared" si="11"/>
        <v>2000</v>
      </c>
      <c r="Q30" s="231"/>
      <c r="R30" s="93">
        <f t="shared" si="12"/>
        <v>2000</v>
      </c>
      <c r="S30" s="231"/>
      <c r="T30" s="93">
        <f t="shared" si="13"/>
        <v>2000</v>
      </c>
    </row>
    <row r="31" spans="2:20" ht="16.5" customHeight="1">
      <c r="B31" s="827"/>
      <c r="C31" s="635">
        <v>4210</v>
      </c>
      <c r="D31" s="630"/>
      <c r="E31" s="120" t="s">
        <v>119</v>
      </c>
      <c r="F31" s="92">
        <v>31110</v>
      </c>
      <c r="G31" s="229"/>
      <c r="H31" s="90">
        <f t="shared" si="7"/>
        <v>31110</v>
      </c>
      <c r="I31" s="229"/>
      <c r="J31" s="90">
        <f t="shared" si="8"/>
        <v>31110</v>
      </c>
      <c r="K31" s="229"/>
      <c r="L31" s="90">
        <f t="shared" si="9"/>
        <v>31110</v>
      </c>
      <c r="M31" s="229"/>
      <c r="N31" s="90">
        <f t="shared" si="10"/>
        <v>31110</v>
      </c>
      <c r="O31" s="229"/>
      <c r="P31" s="90">
        <f t="shared" si="11"/>
        <v>31110</v>
      </c>
      <c r="Q31" s="229"/>
      <c r="R31" s="90">
        <f t="shared" si="12"/>
        <v>31110</v>
      </c>
      <c r="S31" s="229"/>
      <c r="T31" s="90">
        <f t="shared" si="13"/>
        <v>31110</v>
      </c>
    </row>
    <row r="32" spans="2:20" ht="21" customHeight="1">
      <c r="B32" s="827"/>
      <c r="C32" s="635">
        <v>4240</v>
      </c>
      <c r="D32" s="630"/>
      <c r="E32" s="120" t="s">
        <v>143</v>
      </c>
      <c r="F32" s="92">
        <v>2000</v>
      </c>
      <c r="G32" s="229"/>
      <c r="H32" s="90">
        <f t="shared" si="7"/>
        <v>2000</v>
      </c>
      <c r="I32" s="229"/>
      <c r="J32" s="90">
        <f t="shared" si="8"/>
        <v>2000</v>
      </c>
      <c r="K32" s="229"/>
      <c r="L32" s="90">
        <f t="shared" si="9"/>
        <v>2000</v>
      </c>
      <c r="M32" s="229"/>
      <c r="N32" s="90">
        <f t="shared" si="10"/>
        <v>2000</v>
      </c>
      <c r="O32" s="229"/>
      <c r="P32" s="90">
        <f t="shared" si="11"/>
        <v>2000</v>
      </c>
      <c r="Q32" s="229"/>
      <c r="R32" s="90">
        <f t="shared" si="12"/>
        <v>2000</v>
      </c>
      <c r="S32" s="229"/>
      <c r="T32" s="90">
        <f t="shared" si="13"/>
        <v>2000</v>
      </c>
    </row>
    <row r="33" spans="2:20" ht="15.75" customHeight="1">
      <c r="B33" s="827"/>
      <c r="C33" s="635">
        <v>4260</v>
      </c>
      <c r="D33" s="630"/>
      <c r="E33" s="120" t="s">
        <v>124</v>
      </c>
      <c r="F33" s="92">
        <v>12000</v>
      </c>
      <c r="G33" s="229"/>
      <c r="H33" s="90">
        <f t="shared" si="7"/>
        <v>12000</v>
      </c>
      <c r="I33" s="229"/>
      <c r="J33" s="90">
        <f t="shared" si="8"/>
        <v>12000</v>
      </c>
      <c r="K33" s="229"/>
      <c r="L33" s="90">
        <f t="shared" si="9"/>
        <v>12000</v>
      </c>
      <c r="M33" s="229"/>
      <c r="N33" s="90">
        <f t="shared" si="10"/>
        <v>12000</v>
      </c>
      <c r="O33" s="229"/>
      <c r="P33" s="90">
        <f t="shared" si="11"/>
        <v>12000</v>
      </c>
      <c r="Q33" s="229"/>
      <c r="R33" s="90">
        <f t="shared" si="12"/>
        <v>12000</v>
      </c>
      <c r="S33" s="229"/>
      <c r="T33" s="90">
        <f t="shared" si="13"/>
        <v>12000</v>
      </c>
    </row>
    <row r="34" spans="2:20" ht="14.25" customHeight="1">
      <c r="B34" s="827"/>
      <c r="C34" s="635">
        <v>4270</v>
      </c>
      <c r="D34" s="630"/>
      <c r="E34" s="120" t="s">
        <v>120</v>
      </c>
      <c r="F34" s="89">
        <v>16500</v>
      </c>
      <c r="G34" s="229"/>
      <c r="H34" s="90">
        <f t="shared" si="7"/>
        <v>16500</v>
      </c>
      <c r="I34" s="229"/>
      <c r="J34" s="90">
        <f t="shared" si="8"/>
        <v>16500</v>
      </c>
      <c r="K34" s="229"/>
      <c r="L34" s="90">
        <f t="shared" si="9"/>
        <v>16500</v>
      </c>
      <c r="M34" s="229"/>
      <c r="N34" s="90">
        <f t="shared" si="10"/>
        <v>16500</v>
      </c>
      <c r="O34" s="229"/>
      <c r="P34" s="90">
        <f t="shared" si="11"/>
        <v>16500</v>
      </c>
      <c r="Q34" s="229"/>
      <c r="R34" s="90">
        <f t="shared" si="12"/>
        <v>16500</v>
      </c>
      <c r="S34" s="229"/>
      <c r="T34" s="90">
        <f t="shared" si="13"/>
        <v>16500</v>
      </c>
    </row>
    <row r="35" spans="2:20" ht="15.75" customHeight="1">
      <c r="B35" s="827"/>
      <c r="C35" s="635">
        <v>4280</v>
      </c>
      <c r="D35" s="630"/>
      <c r="E35" s="120" t="s">
        <v>132</v>
      </c>
      <c r="F35" s="89">
        <v>1500</v>
      </c>
      <c r="G35" s="229"/>
      <c r="H35" s="90">
        <f t="shared" si="7"/>
        <v>1500</v>
      </c>
      <c r="I35" s="229"/>
      <c r="J35" s="90">
        <f t="shared" si="8"/>
        <v>1500</v>
      </c>
      <c r="K35" s="229"/>
      <c r="L35" s="90">
        <f t="shared" si="9"/>
        <v>1500</v>
      </c>
      <c r="M35" s="229"/>
      <c r="N35" s="90">
        <f t="shared" si="10"/>
        <v>1500</v>
      </c>
      <c r="O35" s="229"/>
      <c r="P35" s="90">
        <f t="shared" si="11"/>
        <v>1500</v>
      </c>
      <c r="Q35" s="229"/>
      <c r="R35" s="90">
        <f t="shared" si="12"/>
        <v>1500</v>
      </c>
      <c r="S35" s="229"/>
      <c r="T35" s="90">
        <f t="shared" si="13"/>
        <v>1500</v>
      </c>
    </row>
    <row r="36" spans="2:20" ht="15" customHeight="1">
      <c r="B36" s="827"/>
      <c r="C36" s="635">
        <v>4300</v>
      </c>
      <c r="D36" s="630"/>
      <c r="E36" s="120" t="s">
        <v>117</v>
      </c>
      <c r="F36" s="89">
        <v>32007</v>
      </c>
      <c r="G36" s="229"/>
      <c r="H36" s="90">
        <f t="shared" si="7"/>
        <v>32007</v>
      </c>
      <c r="I36" s="229"/>
      <c r="J36" s="90">
        <f t="shared" si="8"/>
        <v>32007</v>
      </c>
      <c r="K36" s="229"/>
      <c r="L36" s="90">
        <f t="shared" si="9"/>
        <v>32007</v>
      </c>
      <c r="M36" s="229"/>
      <c r="N36" s="90">
        <f t="shared" si="10"/>
        <v>32007</v>
      </c>
      <c r="O36" s="229"/>
      <c r="P36" s="90">
        <f t="shared" si="11"/>
        <v>32007</v>
      </c>
      <c r="Q36" s="229"/>
      <c r="R36" s="90">
        <f t="shared" si="12"/>
        <v>32007</v>
      </c>
      <c r="S36" s="229"/>
      <c r="T36" s="90">
        <f t="shared" si="13"/>
        <v>32007</v>
      </c>
    </row>
    <row r="37" spans="2:20" ht="17.25" customHeight="1">
      <c r="B37" s="827"/>
      <c r="C37" s="635">
        <v>4350</v>
      </c>
      <c r="D37" s="630"/>
      <c r="E37" s="120" t="s">
        <v>177</v>
      </c>
      <c r="F37" s="89">
        <v>1800</v>
      </c>
      <c r="G37" s="229"/>
      <c r="H37" s="90">
        <f t="shared" si="7"/>
        <v>1800</v>
      </c>
      <c r="I37" s="229"/>
      <c r="J37" s="90">
        <f t="shared" si="8"/>
        <v>1800</v>
      </c>
      <c r="K37" s="229"/>
      <c r="L37" s="90">
        <f t="shared" si="9"/>
        <v>1800</v>
      </c>
      <c r="M37" s="229"/>
      <c r="N37" s="90">
        <f t="shared" si="10"/>
        <v>1800</v>
      </c>
      <c r="O37" s="229"/>
      <c r="P37" s="90">
        <f t="shared" si="11"/>
        <v>1800</v>
      </c>
      <c r="Q37" s="229"/>
      <c r="R37" s="90">
        <f t="shared" si="12"/>
        <v>1800</v>
      </c>
      <c r="S37" s="229"/>
      <c r="T37" s="90">
        <f t="shared" si="13"/>
        <v>1800</v>
      </c>
    </row>
    <row r="38" spans="2:20" ht="36" customHeight="1">
      <c r="B38" s="827"/>
      <c r="C38" s="635">
        <v>4370</v>
      </c>
      <c r="D38" s="630"/>
      <c r="E38" s="120" t="s">
        <v>134</v>
      </c>
      <c r="F38" s="89">
        <v>4800</v>
      </c>
      <c r="G38" s="229"/>
      <c r="H38" s="90">
        <f t="shared" si="7"/>
        <v>4800</v>
      </c>
      <c r="I38" s="229"/>
      <c r="J38" s="90">
        <f t="shared" si="8"/>
        <v>4800</v>
      </c>
      <c r="K38" s="229"/>
      <c r="L38" s="90">
        <f t="shared" si="9"/>
        <v>4800</v>
      </c>
      <c r="M38" s="229"/>
      <c r="N38" s="90">
        <f t="shared" si="10"/>
        <v>4800</v>
      </c>
      <c r="O38" s="229"/>
      <c r="P38" s="90">
        <f t="shared" si="11"/>
        <v>4800</v>
      </c>
      <c r="Q38" s="229"/>
      <c r="R38" s="90">
        <f t="shared" si="12"/>
        <v>4800</v>
      </c>
      <c r="S38" s="229"/>
      <c r="T38" s="90">
        <f t="shared" si="13"/>
        <v>4800</v>
      </c>
    </row>
    <row r="39" spans="2:20" ht="15" customHeight="1">
      <c r="B39" s="827"/>
      <c r="C39" s="635">
        <v>4410</v>
      </c>
      <c r="D39" s="630"/>
      <c r="E39" s="122" t="s">
        <v>130</v>
      </c>
      <c r="F39" s="89">
        <v>1300</v>
      </c>
      <c r="G39" s="229"/>
      <c r="H39" s="90">
        <f t="shared" si="7"/>
        <v>1300</v>
      </c>
      <c r="I39" s="229"/>
      <c r="J39" s="90">
        <f t="shared" si="8"/>
        <v>1300</v>
      </c>
      <c r="K39" s="229"/>
      <c r="L39" s="90">
        <f t="shared" si="9"/>
        <v>1300</v>
      </c>
      <c r="M39" s="229"/>
      <c r="N39" s="90">
        <f t="shared" si="10"/>
        <v>1300</v>
      </c>
      <c r="O39" s="229"/>
      <c r="P39" s="90">
        <f t="shared" si="11"/>
        <v>1300</v>
      </c>
      <c r="Q39" s="229"/>
      <c r="R39" s="90">
        <f t="shared" si="12"/>
        <v>1300</v>
      </c>
      <c r="S39" s="229"/>
      <c r="T39" s="90">
        <f t="shared" si="13"/>
        <v>1300</v>
      </c>
    </row>
    <row r="40" spans="2:20" ht="17.25" customHeight="1">
      <c r="B40" s="827"/>
      <c r="C40" s="635">
        <v>4430</v>
      </c>
      <c r="D40" s="630"/>
      <c r="E40" s="120" t="s">
        <v>122</v>
      </c>
      <c r="F40" s="89">
        <v>1293</v>
      </c>
      <c r="G40" s="229"/>
      <c r="H40" s="90">
        <f t="shared" si="7"/>
        <v>1293</v>
      </c>
      <c r="I40" s="229"/>
      <c r="J40" s="90">
        <f t="shared" si="8"/>
        <v>1293</v>
      </c>
      <c r="K40" s="229"/>
      <c r="L40" s="90">
        <f t="shared" si="9"/>
        <v>1293</v>
      </c>
      <c r="M40" s="229"/>
      <c r="N40" s="90">
        <f t="shared" si="10"/>
        <v>1293</v>
      </c>
      <c r="O40" s="229"/>
      <c r="P40" s="90">
        <f t="shared" si="11"/>
        <v>1293</v>
      </c>
      <c r="Q40" s="229"/>
      <c r="R40" s="90">
        <f t="shared" si="12"/>
        <v>1293</v>
      </c>
      <c r="S40" s="229"/>
      <c r="T40" s="90">
        <f t="shared" si="13"/>
        <v>1293</v>
      </c>
    </row>
    <row r="41" spans="2:20" ht="23.25" customHeight="1">
      <c r="B41" s="827"/>
      <c r="C41" s="635">
        <v>4440</v>
      </c>
      <c r="D41" s="630"/>
      <c r="E41" s="120" t="s">
        <v>135</v>
      </c>
      <c r="F41" s="89">
        <v>53900</v>
      </c>
      <c r="G41" s="229"/>
      <c r="H41" s="90">
        <f t="shared" si="7"/>
        <v>53900</v>
      </c>
      <c r="I41" s="229"/>
      <c r="J41" s="90">
        <f t="shared" si="8"/>
        <v>53900</v>
      </c>
      <c r="K41" s="229"/>
      <c r="L41" s="90">
        <f t="shared" si="9"/>
        <v>53900</v>
      </c>
      <c r="M41" s="229"/>
      <c r="N41" s="90">
        <f t="shared" si="10"/>
        <v>53900</v>
      </c>
      <c r="O41" s="229"/>
      <c r="P41" s="90">
        <f t="shared" si="11"/>
        <v>53900</v>
      </c>
      <c r="Q41" s="229"/>
      <c r="R41" s="90">
        <f t="shared" si="12"/>
        <v>53900</v>
      </c>
      <c r="S41" s="229"/>
      <c r="T41" s="90">
        <f t="shared" si="13"/>
        <v>53900</v>
      </c>
    </row>
    <row r="42" spans="2:20" ht="28.5" customHeight="1">
      <c r="B42" s="827"/>
      <c r="C42" s="692">
        <v>4700</v>
      </c>
      <c r="D42" s="775"/>
      <c r="E42" s="120" t="s">
        <v>228</v>
      </c>
      <c r="F42" s="89">
        <v>800</v>
      </c>
      <c r="G42" s="229"/>
      <c r="H42" s="90">
        <f t="shared" si="7"/>
        <v>800</v>
      </c>
      <c r="I42" s="229"/>
      <c r="J42" s="90">
        <f t="shared" si="8"/>
        <v>800</v>
      </c>
      <c r="K42" s="229"/>
      <c r="L42" s="90">
        <f t="shared" si="9"/>
        <v>800</v>
      </c>
      <c r="M42" s="229"/>
      <c r="N42" s="90">
        <f t="shared" si="10"/>
        <v>800</v>
      </c>
      <c r="O42" s="229"/>
      <c r="P42" s="90">
        <f t="shared" si="11"/>
        <v>800</v>
      </c>
      <c r="Q42" s="229"/>
      <c r="R42" s="90">
        <f t="shared" si="12"/>
        <v>800</v>
      </c>
      <c r="S42" s="229"/>
      <c r="T42" s="90">
        <f t="shared" si="13"/>
        <v>800</v>
      </c>
    </row>
    <row r="43" spans="2:20" ht="39" customHeight="1">
      <c r="B43" s="827"/>
      <c r="C43" s="632">
        <v>4740</v>
      </c>
      <c r="D43" s="632"/>
      <c r="E43" s="166" t="s">
        <v>197</v>
      </c>
      <c r="F43" s="92">
        <v>600</v>
      </c>
      <c r="G43" s="229"/>
      <c r="H43" s="90">
        <f t="shared" si="7"/>
        <v>600</v>
      </c>
      <c r="I43" s="229"/>
      <c r="J43" s="90">
        <f t="shared" si="8"/>
        <v>600</v>
      </c>
      <c r="K43" s="229"/>
      <c r="L43" s="90">
        <f t="shared" si="9"/>
        <v>600</v>
      </c>
      <c r="M43" s="229"/>
      <c r="N43" s="90">
        <f t="shared" si="10"/>
        <v>600</v>
      </c>
      <c r="O43" s="229"/>
      <c r="P43" s="90">
        <f t="shared" si="11"/>
        <v>600</v>
      </c>
      <c r="Q43" s="229"/>
      <c r="R43" s="90">
        <f t="shared" si="12"/>
        <v>600</v>
      </c>
      <c r="S43" s="229"/>
      <c r="T43" s="90">
        <f t="shared" si="13"/>
        <v>600</v>
      </c>
    </row>
    <row r="44" spans="2:20" ht="27" customHeight="1">
      <c r="B44" s="828"/>
      <c r="C44" s="829">
        <v>4750</v>
      </c>
      <c r="D44" s="830"/>
      <c r="E44" s="120" t="s">
        <v>136</v>
      </c>
      <c r="F44" s="89">
        <v>4000</v>
      </c>
      <c r="G44" s="229"/>
      <c r="H44" s="90">
        <f t="shared" si="7"/>
        <v>4000</v>
      </c>
      <c r="I44" s="229"/>
      <c r="J44" s="90">
        <f t="shared" si="8"/>
        <v>4000</v>
      </c>
      <c r="K44" s="229"/>
      <c r="L44" s="90">
        <f t="shared" si="9"/>
        <v>4000</v>
      </c>
      <c r="M44" s="229"/>
      <c r="N44" s="90">
        <f t="shared" si="10"/>
        <v>4000</v>
      </c>
      <c r="O44" s="229"/>
      <c r="P44" s="90">
        <f t="shared" si="11"/>
        <v>4000</v>
      </c>
      <c r="Q44" s="229"/>
      <c r="R44" s="90">
        <f t="shared" si="12"/>
        <v>4000</v>
      </c>
      <c r="S44" s="229"/>
      <c r="T44" s="90">
        <f t="shared" si="13"/>
        <v>4000</v>
      </c>
    </row>
    <row r="45" spans="2:20" ht="15" customHeight="1">
      <c r="B45" s="154">
        <v>80146</v>
      </c>
      <c r="C45" s="831" t="s">
        <v>145</v>
      </c>
      <c r="D45" s="832"/>
      <c r="E45" s="833"/>
      <c r="F45" s="88">
        <f>F46</f>
        <v>7800</v>
      </c>
      <c r="G45" s="229"/>
      <c r="H45" s="88">
        <f>H46</f>
        <v>7800</v>
      </c>
      <c r="I45" s="229"/>
      <c r="J45" s="88">
        <f>J46</f>
        <v>7800</v>
      </c>
      <c r="K45" s="229"/>
      <c r="L45" s="88">
        <f>L46</f>
        <v>7800</v>
      </c>
      <c r="M45" s="229"/>
      <c r="N45" s="88">
        <f>N46</f>
        <v>7800</v>
      </c>
      <c r="O45" s="229"/>
      <c r="P45" s="88">
        <f>P46</f>
        <v>7800</v>
      </c>
      <c r="Q45" s="229"/>
      <c r="R45" s="88">
        <f>R46</f>
        <v>7800</v>
      </c>
      <c r="S45" s="229"/>
      <c r="T45" s="88">
        <f>T46</f>
        <v>7800</v>
      </c>
    </row>
    <row r="46" spans="2:20" ht="15.75" customHeight="1">
      <c r="B46" s="176"/>
      <c r="C46" s="661">
        <v>4300</v>
      </c>
      <c r="D46" s="630"/>
      <c r="E46" s="120" t="s">
        <v>117</v>
      </c>
      <c r="F46" s="89">
        <v>7800</v>
      </c>
      <c r="G46" s="229"/>
      <c r="H46" s="90">
        <f>SUM(F46:G46)</f>
        <v>7800</v>
      </c>
      <c r="I46" s="229"/>
      <c r="J46" s="90">
        <f>SUM(H46:I46)</f>
        <v>7800</v>
      </c>
      <c r="K46" s="229"/>
      <c r="L46" s="90">
        <f>SUM(J46:K46)</f>
        <v>7800</v>
      </c>
      <c r="M46" s="229"/>
      <c r="N46" s="90">
        <f>SUM(L46:M46)</f>
        <v>7800</v>
      </c>
      <c r="O46" s="229"/>
      <c r="P46" s="90">
        <f>SUM(N46:O46)</f>
        <v>7800</v>
      </c>
      <c r="Q46" s="229"/>
      <c r="R46" s="90">
        <f>SUM(P46:Q46)</f>
        <v>7800</v>
      </c>
      <c r="S46" s="229"/>
      <c r="T46" s="90">
        <f>SUM(R46:S46)</f>
        <v>7800</v>
      </c>
    </row>
    <row r="47" spans="2:20" ht="12.75">
      <c r="B47" s="177">
        <v>80195</v>
      </c>
      <c r="C47" s="622" t="s">
        <v>121</v>
      </c>
      <c r="D47" s="772"/>
      <c r="E47" s="773"/>
      <c r="F47" s="88">
        <f>SUM(F48:F51)</f>
        <v>8215</v>
      </c>
      <c r="G47" s="229"/>
      <c r="H47" s="88">
        <f>SUM(H48:H51)</f>
        <v>7472</v>
      </c>
      <c r="I47" s="229"/>
      <c r="J47" s="88">
        <f>SUM(J48:J51)</f>
        <v>7472</v>
      </c>
      <c r="K47" s="229"/>
      <c r="L47" s="88">
        <f>SUM(L48:L51)</f>
        <v>7472</v>
      </c>
      <c r="M47" s="229"/>
      <c r="N47" s="88">
        <f>SUM(N48:N51)</f>
        <v>7472</v>
      </c>
      <c r="O47" s="229"/>
      <c r="P47" s="88">
        <f>SUM(P48:P51)</f>
        <v>7472</v>
      </c>
      <c r="Q47" s="229"/>
      <c r="R47" s="88">
        <f>SUM(R48:R51)</f>
        <v>7472</v>
      </c>
      <c r="S47" s="229"/>
      <c r="T47" s="88">
        <f>SUM(T48:T51)</f>
        <v>7472</v>
      </c>
    </row>
    <row r="48" spans="2:20" ht="23.25" customHeight="1">
      <c r="B48" s="614"/>
      <c r="C48" s="629">
        <v>4440</v>
      </c>
      <c r="D48" s="630"/>
      <c r="E48" s="120" t="s">
        <v>135</v>
      </c>
      <c r="F48" s="89">
        <v>6300</v>
      </c>
      <c r="G48" s="229">
        <v>-743</v>
      </c>
      <c r="H48" s="90">
        <f>SUM(F48:G48)</f>
        <v>5557</v>
      </c>
      <c r="I48" s="229"/>
      <c r="J48" s="90">
        <f>SUM(H48:I48)</f>
        <v>5557</v>
      </c>
      <c r="K48" s="229"/>
      <c r="L48" s="90">
        <f>SUM(J48:K48)</f>
        <v>5557</v>
      </c>
      <c r="M48" s="229"/>
      <c r="N48" s="90">
        <f>SUM(L48:M48)</f>
        <v>5557</v>
      </c>
      <c r="O48" s="229"/>
      <c r="P48" s="90">
        <f>SUM(N48:O48)</f>
        <v>5557</v>
      </c>
      <c r="Q48" s="229"/>
      <c r="R48" s="90">
        <f>SUM(P48:Q48)</f>
        <v>5557</v>
      </c>
      <c r="S48" s="229"/>
      <c r="T48" s="90">
        <f>SUM(R48:S48)</f>
        <v>5557</v>
      </c>
    </row>
    <row r="49" spans="2:20" ht="22.5">
      <c r="B49" s="614"/>
      <c r="C49" s="774">
        <v>4010</v>
      </c>
      <c r="D49" s="660"/>
      <c r="E49" s="165" t="s">
        <v>126</v>
      </c>
      <c r="F49" s="98">
        <v>1600</v>
      </c>
      <c r="G49" s="231"/>
      <c r="H49" s="93">
        <f>SUM(F49:G49)</f>
        <v>1600</v>
      </c>
      <c r="I49" s="231"/>
      <c r="J49" s="93">
        <f>SUM(H49:I49)</f>
        <v>1600</v>
      </c>
      <c r="K49" s="231"/>
      <c r="L49" s="93">
        <f>SUM(J49:K49)</f>
        <v>1600</v>
      </c>
      <c r="M49" s="231"/>
      <c r="N49" s="93">
        <f>SUM(L49:M49)</f>
        <v>1600</v>
      </c>
      <c r="O49" s="231"/>
      <c r="P49" s="93">
        <f>SUM(N49:O49)</f>
        <v>1600</v>
      </c>
      <c r="Q49" s="231"/>
      <c r="R49" s="93">
        <f>SUM(P49:Q49)</f>
        <v>1600</v>
      </c>
      <c r="S49" s="231"/>
      <c r="T49" s="93">
        <f>SUM(R49:S49)</f>
        <v>1600</v>
      </c>
    </row>
    <row r="50" spans="2:20" ht="12.75">
      <c r="B50" s="614"/>
      <c r="C50" s="774">
        <v>4110</v>
      </c>
      <c r="D50" s="660"/>
      <c r="E50" s="165" t="s">
        <v>127</v>
      </c>
      <c r="F50" s="98">
        <v>276</v>
      </c>
      <c r="G50" s="231"/>
      <c r="H50" s="93">
        <f>SUM(F50:G50)</f>
        <v>276</v>
      </c>
      <c r="I50" s="231"/>
      <c r="J50" s="93">
        <f>SUM(H50:I50)</f>
        <v>276</v>
      </c>
      <c r="K50" s="231"/>
      <c r="L50" s="93">
        <f>SUM(J50:K50)</f>
        <v>276</v>
      </c>
      <c r="M50" s="231"/>
      <c r="N50" s="93">
        <f>SUM(L50:M50)</f>
        <v>276</v>
      </c>
      <c r="O50" s="231"/>
      <c r="P50" s="93">
        <f>SUM(N50:O50)</f>
        <v>276</v>
      </c>
      <c r="Q50" s="231"/>
      <c r="R50" s="93">
        <f>SUM(P50:Q50)</f>
        <v>276</v>
      </c>
      <c r="S50" s="231"/>
      <c r="T50" s="93">
        <f>SUM(R50:S50)</f>
        <v>276</v>
      </c>
    </row>
    <row r="51" spans="2:20" ht="12.75" customHeight="1">
      <c r="B51" s="614"/>
      <c r="C51" s="774">
        <v>4120</v>
      </c>
      <c r="D51" s="660"/>
      <c r="E51" s="165" t="s">
        <v>128</v>
      </c>
      <c r="F51" s="93">
        <v>39</v>
      </c>
      <c r="G51" s="231"/>
      <c r="H51" s="93">
        <f>SUM(F51:G51)</f>
        <v>39</v>
      </c>
      <c r="I51" s="231"/>
      <c r="J51" s="93">
        <f>SUM(H51:I51)</f>
        <v>39</v>
      </c>
      <c r="K51" s="231"/>
      <c r="L51" s="93">
        <f>SUM(J51:K51)</f>
        <v>39</v>
      </c>
      <c r="M51" s="231"/>
      <c r="N51" s="93">
        <f>SUM(L51:M51)</f>
        <v>39</v>
      </c>
      <c r="O51" s="231"/>
      <c r="P51" s="93">
        <f>SUM(N51:O51)</f>
        <v>39</v>
      </c>
      <c r="Q51" s="231"/>
      <c r="R51" s="93">
        <f>SUM(P51:Q51)</f>
        <v>39</v>
      </c>
      <c r="S51" s="231"/>
      <c r="T51" s="93">
        <f>SUM(R51:S51)</f>
        <v>39</v>
      </c>
    </row>
    <row r="52" ht="17.25" customHeight="1"/>
    <row r="53" ht="14.25" customHeight="1"/>
    <row r="55" spans="2:20" ht="12.75">
      <c r="B55" s="154">
        <v>85415</v>
      </c>
      <c r="C55" s="622" t="s">
        <v>113</v>
      </c>
      <c r="D55" s="772"/>
      <c r="E55" s="773"/>
      <c r="F55" s="88">
        <f>SUM(F56:F64)</f>
        <v>45468</v>
      </c>
      <c r="G55" s="229"/>
      <c r="H55" s="88">
        <f>SUM(H56:H64)</f>
        <v>51496</v>
      </c>
      <c r="I55" s="229"/>
      <c r="J55" s="88">
        <f>SUM(J56:J64)</f>
        <v>51496</v>
      </c>
      <c r="K55" s="229"/>
      <c r="L55" s="88">
        <f>SUM(L56:L64)</f>
        <v>51496</v>
      </c>
      <c r="M55" s="229"/>
      <c r="N55" s="88">
        <f>SUM(N56:N64)</f>
        <v>51496</v>
      </c>
      <c r="O55" s="229"/>
      <c r="P55" s="88">
        <f>SUM(P56:P64)</f>
        <v>51496</v>
      </c>
      <c r="Q55" s="229"/>
      <c r="R55" s="88">
        <f>SUM(R56:R64)</f>
        <v>51496</v>
      </c>
      <c r="S55" s="229"/>
      <c r="T55" s="88">
        <f>SUM(T56:T64)</f>
        <v>51496</v>
      </c>
    </row>
    <row r="56" spans="2:20" ht="12.75">
      <c r="B56" s="614"/>
      <c r="C56" s="741">
        <v>3240</v>
      </c>
      <c r="D56" s="783"/>
      <c r="E56" s="169" t="s">
        <v>222</v>
      </c>
      <c r="F56" s="94">
        <v>15350</v>
      </c>
      <c r="G56" s="229">
        <v>4800</v>
      </c>
      <c r="H56" s="94">
        <f>SUM(F56:G56)</f>
        <v>20150</v>
      </c>
      <c r="I56" s="229"/>
      <c r="J56" s="94">
        <f>SUM(H56:I56)</f>
        <v>20150</v>
      </c>
      <c r="K56" s="229"/>
      <c r="L56" s="94">
        <f>SUM(J56:K56)</f>
        <v>20150</v>
      </c>
      <c r="M56" s="229"/>
      <c r="N56" s="94">
        <f>SUM(L56:M56)</f>
        <v>20150</v>
      </c>
      <c r="O56" s="229"/>
      <c r="P56" s="94">
        <f>SUM(N56:O56)</f>
        <v>20150</v>
      </c>
      <c r="Q56" s="229"/>
      <c r="R56" s="94">
        <f>SUM(P56:Q56)</f>
        <v>20150</v>
      </c>
      <c r="S56" s="229"/>
      <c r="T56" s="94">
        <f>SUM(R56:S56)</f>
        <v>20150</v>
      </c>
    </row>
    <row r="57" spans="2:20" ht="12.75">
      <c r="B57" s="614"/>
      <c r="C57" s="741">
        <v>3248</v>
      </c>
      <c r="D57" s="783"/>
      <c r="E57" s="169" t="s">
        <v>222</v>
      </c>
      <c r="F57" s="94">
        <v>20480</v>
      </c>
      <c r="G57" s="229">
        <v>-2120</v>
      </c>
      <c r="H57" s="94">
        <f>SUM(F57:G57)</f>
        <v>18360</v>
      </c>
      <c r="I57" s="229"/>
      <c r="J57" s="94">
        <f>SUM(H57:I57)</f>
        <v>18360</v>
      </c>
      <c r="K57" s="229"/>
      <c r="L57" s="94">
        <f>SUM(J57:K57)</f>
        <v>18360</v>
      </c>
      <c r="M57" s="229"/>
      <c r="N57" s="94">
        <f>SUM(L57:M57)</f>
        <v>18360</v>
      </c>
      <c r="O57" s="229"/>
      <c r="P57" s="94">
        <f>SUM(N57:O57)</f>
        <v>18360</v>
      </c>
      <c r="Q57" s="229"/>
      <c r="R57" s="94">
        <f>SUM(P57:Q57)</f>
        <v>18360</v>
      </c>
      <c r="S57" s="229"/>
      <c r="T57" s="94">
        <f>SUM(R57:S57)</f>
        <v>18360</v>
      </c>
    </row>
    <row r="58" spans="2:20" ht="12.75">
      <c r="B58" s="614"/>
      <c r="C58" s="741">
        <v>3249</v>
      </c>
      <c r="D58" s="783"/>
      <c r="E58" s="169" t="s">
        <v>222</v>
      </c>
      <c r="F58" s="94">
        <v>9638</v>
      </c>
      <c r="G58" s="229">
        <v>-998</v>
      </c>
      <c r="H58" s="94">
        <f>SUM(F58:G58)</f>
        <v>8640</v>
      </c>
      <c r="I58" s="229"/>
      <c r="J58" s="94">
        <f>SUM(H58:I58)</f>
        <v>8640</v>
      </c>
      <c r="K58" s="229"/>
      <c r="L58" s="94">
        <f>SUM(J58:K58)</f>
        <v>8640</v>
      </c>
      <c r="M58" s="229"/>
      <c r="N58" s="94">
        <f>SUM(L58:M58)</f>
        <v>8640</v>
      </c>
      <c r="O58" s="229"/>
      <c r="P58" s="94">
        <f>SUM(N58:O58)</f>
        <v>8640</v>
      </c>
      <c r="Q58" s="229"/>
      <c r="R58" s="94">
        <f>SUM(P58:Q58)</f>
        <v>8640</v>
      </c>
      <c r="S58" s="229"/>
      <c r="T58" s="94">
        <f>SUM(R58:S58)</f>
        <v>8640</v>
      </c>
    </row>
    <row r="59" spans="1:20" ht="12.75">
      <c r="A59" s="442"/>
      <c r="B59" s="614"/>
      <c r="C59" s="627">
        <v>4178</v>
      </c>
      <c r="D59" s="628"/>
      <c r="E59" s="165" t="s">
        <v>131</v>
      </c>
      <c r="F59" s="446"/>
      <c r="G59" s="86">
        <v>1665</v>
      </c>
      <c r="H59" s="93">
        <f>SUM(F59:G59)</f>
        <v>1665</v>
      </c>
      <c r="I59" s="61"/>
      <c r="J59" s="93">
        <f>SUM(H59:I59)</f>
        <v>1665</v>
      </c>
      <c r="K59" s="61"/>
      <c r="L59" s="93">
        <f>SUM(J59:K59)</f>
        <v>1665</v>
      </c>
      <c r="M59" s="61"/>
      <c r="N59" s="93">
        <f>SUM(L59:M59)</f>
        <v>1665</v>
      </c>
      <c r="O59" s="61"/>
      <c r="P59" s="93">
        <f>SUM(N59:O59)</f>
        <v>1665</v>
      </c>
      <c r="Q59" s="61"/>
      <c r="R59" s="93">
        <f>SUM(P59:Q59)</f>
        <v>1665</v>
      </c>
      <c r="S59" s="61"/>
      <c r="T59" s="93">
        <f>SUM(R59:S59)</f>
        <v>1665</v>
      </c>
    </row>
    <row r="60" spans="2:20" ht="12.75">
      <c r="B60" s="614"/>
      <c r="C60" s="627">
        <v>4179</v>
      </c>
      <c r="D60" s="628"/>
      <c r="E60" s="165" t="s">
        <v>131</v>
      </c>
      <c r="F60" s="446"/>
      <c r="G60" s="86">
        <v>784</v>
      </c>
      <c r="H60" s="93">
        <f>SUM(F60:G60)</f>
        <v>784</v>
      </c>
      <c r="I60" s="61"/>
      <c r="J60" s="93">
        <f>SUM(H60:I60)</f>
        <v>784</v>
      </c>
      <c r="K60" s="61"/>
      <c r="L60" s="93">
        <f>SUM(J60:K60)</f>
        <v>784</v>
      </c>
      <c r="M60" s="61"/>
      <c r="N60" s="93">
        <f>SUM(L60:M60)</f>
        <v>784</v>
      </c>
      <c r="O60" s="61"/>
      <c r="P60" s="93">
        <f>SUM(N60:O60)</f>
        <v>784</v>
      </c>
      <c r="Q60" s="61"/>
      <c r="R60" s="93">
        <f>SUM(P60:Q60)</f>
        <v>784</v>
      </c>
      <c r="S60" s="61"/>
      <c r="T60" s="93">
        <f>SUM(R60:S60)</f>
        <v>784</v>
      </c>
    </row>
    <row r="61" spans="2:20" ht="12.75">
      <c r="B61" s="614"/>
      <c r="C61" s="629">
        <v>4218</v>
      </c>
      <c r="D61" s="630"/>
      <c r="E61" s="120" t="s">
        <v>119</v>
      </c>
      <c r="F61" s="61"/>
      <c r="G61" s="86">
        <v>1014</v>
      </c>
      <c r="H61" s="90">
        <f aca="true" t="shared" si="14" ref="H61:T64">SUM(F61:G61)</f>
        <v>1014</v>
      </c>
      <c r="I61" s="61"/>
      <c r="J61" s="90">
        <f t="shared" si="14"/>
        <v>1014</v>
      </c>
      <c r="K61" s="61"/>
      <c r="L61" s="90">
        <f t="shared" si="14"/>
        <v>1014</v>
      </c>
      <c r="M61" s="61"/>
      <c r="N61" s="90">
        <f t="shared" si="14"/>
        <v>1014</v>
      </c>
      <c r="O61" s="61"/>
      <c r="P61" s="90">
        <f t="shared" si="14"/>
        <v>1014</v>
      </c>
      <c r="Q61" s="61"/>
      <c r="R61" s="90">
        <f t="shared" si="14"/>
        <v>1014</v>
      </c>
      <c r="S61" s="61"/>
      <c r="T61" s="90">
        <f t="shared" si="14"/>
        <v>1014</v>
      </c>
    </row>
    <row r="62" spans="2:20" ht="12.75">
      <c r="B62" s="614"/>
      <c r="C62" s="629">
        <v>4219</v>
      </c>
      <c r="D62" s="630"/>
      <c r="E62" s="120" t="s">
        <v>119</v>
      </c>
      <c r="F62" s="61"/>
      <c r="G62" s="86">
        <v>477</v>
      </c>
      <c r="H62" s="90">
        <f t="shared" si="14"/>
        <v>477</v>
      </c>
      <c r="I62" s="61"/>
      <c r="J62" s="90">
        <f t="shared" si="14"/>
        <v>477</v>
      </c>
      <c r="K62" s="61"/>
      <c r="L62" s="90">
        <f t="shared" si="14"/>
        <v>477</v>
      </c>
      <c r="M62" s="61"/>
      <c r="N62" s="90">
        <f t="shared" si="14"/>
        <v>477</v>
      </c>
      <c r="O62" s="61"/>
      <c r="P62" s="90">
        <f t="shared" si="14"/>
        <v>477</v>
      </c>
      <c r="Q62" s="61"/>
      <c r="R62" s="90">
        <f t="shared" si="14"/>
        <v>477</v>
      </c>
      <c r="S62" s="61"/>
      <c r="T62" s="90">
        <f t="shared" si="14"/>
        <v>477</v>
      </c>
    </row>
    <row r="63" spans="2:20" ht="33.75">
      <c r="B63" s="614"/>
      <c r="C63" s="631">
        <v>4748</v>
      </c>
      <c r="D63" s="632"/>
      <c r="E63" s="166" t="s">
        <v>197</v>
      </c>
      <c r="F63" s="61"/>
      <c r="G63" s="86">
        <v>276</v>
      </c>
      <c r="H63" s="90">
        <f t="shared" si="14"/>
        <v>276</v>
      </c>
      <c r="I63" s="61"/>
      <c r="J63" s="90">
        <f t="shared" si="14"/>
        <v>276</v>
      </c>
      <c r="K63" s="61"/>
      <c r="L63" s="90">
        <f t="shared" si="14"/>
        <v>276</v>
      </c>
      <c r="M63" s="61"/>
      <c r="N63" s="90">
        <f t="shared" si="14"/>
        <v>276</v>
      </c>
      <c r="O63" s="61"/>
      <c r="P63" s="90">
        <f t="shared" si="14"/>
        <v>276</v>
      </c>
      <c r="Q63" s="61"/>
      <c r="R63" s="90">
        <f t="shared" si="14"/>
        <v>276</v>
      </c>
      <c r="S63" s="61"/>
      <c r="T63" s="90">
        <f t="shared" si="14"/>
        <v>276</v>
      </c>
    </row>
    <row r="64" spans="2:20" ht="33.75">
      <c r="B64" s="614"/>
      <c r="C64" s="631">
        <v>4749</v>
      </c>
      <c r="D64" s="632"/>
      <c r="E64" s="166" t="s">
        <v>197</v>
      </c>
      <c r="F64" s="61"/>
      <c r="G64" s="86">
        <v>130</v>
      </c>
      <c r="H64" s="90">
        <f t="shared" si="14"/>
        <v>130</v>
      </c>
      <c r="I64" s="61"/>
      <c r="J64" s="90">
        <f t="shared" si="14"/>
        <v>130</v>
      </c>
      <c r="K64" s="61"/>
      <c r="L64" s="90">
        <f t="shared" si="14"/>
        <v>130</v>
      </c>
      <c r="M64" s="61"/>
      <c r="N64" s="90">
        <f t="shared" si="14"/>
        <v>130</v>
      </c>
      <c r="O64" s="61"/>
      <c r="P64" s="90">
        <f t="shared" si="14"/>
        <v>130</v>
      </c>
      <c r="Q64" s="61"/>
      <c r="R64" s="90">
        <f t="shared" si="14"/>
        <v>130</v>
      </c>
      <c r="S64" s="61"/>
      <c r="T64" s="90">
        <f t="shared" si="14"/>
        <v>130</v>
      </c>
    </row>
  </sheetData>
  <mergeCells count="82">
    <mergeCell ref="B48:B51"/>
    <mergeCell ref="C55:E55"/>
    <mergeCell ref="C56:D56"/>
    <mergeCell ref="C57:D57"/>
    <mergeCell ref="C50:D50"/>
    <mergeCell ref="C51:D51"/>
    <mergeCell ref="C46:D46"/>
    <mergeCell ref="C47:E47"/>
    <mergeCell ref="C48:D48"/>
    <mergeCell ref="C49:D49"/>
    <mergeCell ref="C42:D42"/>
    <mergeCell ref="C43:D43"/>
    <mergeCell ref="C44:D44"/>
    <mergeCell ref="C45:E45"/>
    <mergeCell ref="C38:D38"/>
    <mergeCell ref="C39:D39"/>
    <mergeCell ref="C40:D40"/>
    <mergeCell ref="C41:D41"/>
    <mergeCell ref="C34:D34"/>
    <mergeCell ref="C35:D35"/>
    <mergeCell ref="C36:D36"/>
    <mergeCell ref="C37:D37"/>
    <mergeCell ref="B25:B4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21:D21"/>
    <mergeCell ref="C22:D22"/>
    <mergeCell ref="C23:D23"/>
    <mergeCell ref="C24:E24"/>
    <mergeCell ref="C17:D17"/>
    <mergeCell ref="C18:D18"/>
    <mergeCell ref="C19:D19"/>
    <mergeCell ref="C20:D20"/>
    <mergeCell ref="C13:D13"/>
    <mergeCell ref="C14:D14"/>
    <mergeCell ref="C15:D15"/>
    <mergeCell ref="C16:D16"/>
    <mergeCell ref="R1:R2"/>
    <mergeCell ref="S1:S2"/>
    <mergeCell ref="T1:T2"/>
    <mergeCell ref="C3:E3"/>
    <mergeCell ref="N1:N2"/>
    <mergeCell ref="O1:O2"/>
    <mergeCell ref="P1:P2"/>
    <mergeCell ref="Q1:Q2"/>
    <mergeCell ref="J1:J2"/>
    <mergeCell ref="K1:K2"/>
    <mergeCell ref="L1:L2"/>
    <mergeCell ref="M1:M2"/>
    <mergeCell ref="F1:F2"/>
    <mergeCell ref="G1:G2"/>
    <mergeCell ref="H1:H2"/>
    <mergeCell ref="I1:I2"/>
    <mergeCell ref="C4:E4"/>
    <mergeCell ref="B5:B23"/>
    <mergeCell ref="C5:D5"/>
    <mergeCell ref="C6:D6"/>
    <mergeCell ref="C7:D7"/>
    <mergeCell ref="C8:D8"/>
    <mergeCell ref="C9:D9"/>
    <mergeCell ref="C10:D10"/>
    <mergeCell ref="C11:D11"/>
    <mergeCell ref="C12:D12"/>
    <mergeCell ref="A1:A2"/>
    <mergeCell ref="B1:B2"/>
    <mergeCell ref="C1:D2"/>
    <mergeCell ref="E1:E2"/>
    <mergeCell ref="C63:D63"/>
    <mergeCell ref="C64:D64"/>
    <mergeCell ref="B56:B64"/>
    <mergeCell ref="C59:D59"/>
    <mergeCell ref="C60:D60"/>
    <mergeCell ref="C61:D61"/>
    <mergeCell ref="C62:D62"/>
    <mergeCell ref="C58:D58"/>
  </mergeCells>
  <printOptions/>
  <pageMargins left="0.75" right="0.75" top="1" bottom="1" header="0.5" footer="0.5"/>
  <pageSetup horizontalDpi="600" verticalDpi="600" orientation="portrait" paperSize="9" scale="87" r:id="rId1"/>
  <headerFooter alignWithMargins="0">
    <oddHeader xml:space="preserve">&amp;C&amp;A 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Węgorzewo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Komputer</cp:lastModifiedBy>
  <cp:lastPrinted>2007-10-30T07:42:43Z</cp:lastPrinted>
  <dcterms:created xsi:type="dcterms:W3CDTF">2007-08-06T07:44:29Z</dcterms:created>
  <dcterms:modified xsi:type="dcterms:W3CDTF">2007-10-30T07:44:35Z</dcterms:modified>
  <cp:category/>
  <cp:version/>
  <cp:contentType/>
  <cp:contentStatus/>
</cp:coreProperties>
</file>